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33 Oprava PZS v úseku Rožďalovice – Nemyčeves\64023XXX Přílohy Výzvy + ZD\"/>
    </mc:Choice>
  </mc:AlternateContent>
  <bookViews>
    <workbookView xWindow="28680" yWindow="-120" windowWidth="29040" windowHeight="15840"/>
  </bookViews>
  <sheets>
    <sheet name="Rekapitulace zakázky" sheetId="1" r:id="rId1"/>
    <sheet name="01 - Zabezpečovací zařízení" sheetId="2" r:id="rId2"/>
    <sheet name="02 - Zemní práce" sheetId="3" r:id="rId3"/>
    <sheet name="01 - Zabezpečovací zařízení_01" sheetId="4" r:id="rId4"/>
    <sheet name="02 - Zemní práce_01" sheetId="5" r:id="rId5"/>
    <sheet name="01 - zabezpečovací zařízení_02" sheetId="6" r:id="rId6"/>
    <sheet name="02 - Zemní práce_02" sheetId="7" r:id="rId7"/>
    <sheet name="01 - Zabezpečovací zařízení_03" sheetId="8" r:id="rId8"/>
    <sheet name="02 - Zemní práce_03" sheetId="9" r:id="rId9"/>
    <sheet name="01 - dle sborníku UOŽI" sheetId="10" r:id="rId10"/>
    <sheet name="02 - dle sborníku URS" sheetId="11" r:id="rId11"/>
    <sheet name="01 - dle sborníku UOŽI_01" sheetId="12" r:id="rId12"/>
    <sheet name="02 - dle sborníku URS_01" sheetId="13" r:id="rId13"/>
    <sheet name="01 - dle sborníku UOŽI_02" sheetId="14" r:id="rId14"/>
    <sheet name="02 - dle sborníku URS_02" sheetId="15" r:id="rId15"/>
    <sheet name="01 - dle sborníku UOŽI_03" sheetId="16" r:id="rId16"/>
    <sheet name="02 - dle sborníku URS_03" sheetId="17" r:id="rId17"/>
    <sheet name="01 - dle sborníku UOŽI_04" sheetId="18" r:id="rId18"/>
    <sheet name="01 - dle sborníku UOŽI_05" sheetId="19" r:id="rId19"/>
    <sheet name="02 - dle sborníku ÚRS" sheetId="20" r:id="rId20"/>
    <sheet name="01 - VON" sheetId="21" r:id="rId21"/>
    <sheet name="Seznam figur" sheetId="22" r:id="rId22"/>
  </sheets>
  <definedNames>
    <definedName name="_xlnm._FilterDatabase" localSheetId="9" hidden="1">'01 - dle sborníku UOŽI'!$C$90:$K$179</definedName>
    <definedName name="_xlnm._FilterDatabase" localSheetId="11" hidden="1">'01 - dle sborníku UOŽI_01'!$C$90:$K$131</definedName>
    <definedName name="_xlnm._FilterDatabase" localSheetId="13" hidden="1">'01 - dle sborníku UOŽI_02'!$C$90:$K$172</definedName>
    <definedName name="_xlnm._FilterDatabase" localSheetId="15" hidden="1">'01 - dle sborníku UOŽI_03'!$C$90:$K$130</definedName>
    <definedName name="_xlnm._FilterDatabase" localSheetId="17" hidden="1">'01 - dle sborníku UOŽI_04'!$C$86:$K$105</definedName>
    <definedName name="_xlnm._FilterDatabase" localSheetId="18" hidden="1">'01 - dle sborníku UOŽI_05'!$C$86:$K$114</definedName>
    <definedName name="_xlnm._FilterDatabase" localSheetId="20" hidden="1">'01 - VON'!$C$86:$K$289</definedName>
    <definedName name="_xlnm._FilterDatabase" localSheetId="1" hidden="1">'01 - Zabezpečovací zařízení'!$C$95:$K$327</definedName>
    <definedName name="_xlnm._FilterDatabase" localSheetId="3" hidden="1">'01 - Zabezpečovací zařízení_01'!$C$94:$K$294</definedName>
    <definedName name="_xlnm._FilterDatabase" localSheetId="5" hidden="1">'01 - zabezpečovací zařízení_02'!$C$95:$K$314</definedName>
    <definedName name="_xlnm._FilterDatabase" localSheetId="7" hidden="1">'01 - Zabezpečovací zařízení_03'!$C$95:$K$301</definedName>
    <definedName name="_xlnm._FilterDatabase" localSheetId="10" hidden="1">'02 - dle sborníku URS'!$C$87:$K$129</definedName>
    <definedName name="_xlnm._FilterDatabase" localSheetId="19" hidden="1">'02 - dle sborníku ÚRS'!$C$86:$K$105</definedName>
    <definedName name="_xlnm._FilterDatabase" localSheetId="12" hidden="1">'02 - dle sborníku URS_01'!$C$87:$K$109</definedName>
    <definedName name="_xlnm._FilterDatabase" localSheetId="14" hidden="1">'02 - dle sborníku URS_02'!$C$88:$K$136</definedName>
    <definedName name="_xlnm._FilterDatabase" localSheetId="16" hidden="1">'02 - dle sborníku URS_03'!$C$87:$K$119</definedName>
    <definedName name="_xlnm._FilterDatabase" localSheetId="2" hidden="1">'02 - Zemní práce'!$C$90:$K$214</definedName>
    <definedName name="_xlnm._FilterDatabase" localSheetId="4" hidden="1">'02 - Zemní práce_01'!$C$90:$K$202</definedName>
    <definedName name="_xlnm._FilterDatabase" localSheetId="6" hidden="1">'02 - Zemní práce_02'!$C$91:$K$197</definedName>
    <definedName name="_xlnm._FilterDatabase" localSheetId="8" hidden="1">'02 - Zemní práce_03'!$C$90:$K$196</definedName>
    <definedName name="_xlnm.Print_Titles" localSheetId="9">'01 - dle sborníku UOŽI'!$90:$90</definedName>
    <definedName name="_xlnm.Print_Titles" localSheetId="11">'01 - dle sborníku UOŽI_01'!$90:$90</definedName>
    <definedName name="_xlnm.Print_Titles" localSheetId="13">'01 - dle sborníku UOŽI_02'!$90:$90</definedName>
    <definedName name="_xlnm.Print_Titles" localSheetId="15">'01 - dle sborníku UOŽI_03'!$90:$90</definedName>
    <definedName name="_xlnm.Print_Titles" localSheetId="17">'01 - dle sborníku UOŽI_04'!$86:$86</definedName>
    <definedName name="_xlnm.Print_Titles" localSheetId="18">'01 - dle sborníku UOŽI_05'!$86:$86</definedName>
    <definedName name="_xlnm.Print_Titles" localSheetId="20">'01 - VON'!$86:$86</definedName>
    <definedName name="_xlnm.Print_Titles" localSheetId="1">'01 - Zabezpečovací zařízení'!$95:$95</definedName>
    <definedName name="_xlnm.Print_Titles" localSheetId="3">'01 - Zabezpečovací zařízení_01'!$94:$94</definedName>
    <definedName name="_xlnm.Print_Titles" localSheetId="5">'01 - zabezpečovací zařízení_02'!$95:$95</definedName>
    <definedName name="_xlnm.Print_Titles" localSheetId="7">'01 - Zabezpečovací zařízení_03'!$95:$95</definedName>
    <definedName name="_xlnm.Print_Titles" localSheetId="10">'02 - dle sborníku URS'!$87:$87</definedName>
    <definedName name="_xlnm.Print_Titles" localSheetId="19">'02 - dle sborníku ÚRS'!$86:$86</definedName>
    <definedName name="_xlnm.Print_Titles" localSheetId="12">'02 - dle sborníku URS_01'!$87:$87</definedName>
    <definedName name="_xlnm.Print_Titles" localSheetId="14">'02 - dle sborníku URS_02'!$88:$88</definedName>
    <definedName name="_xlnm.Print_Titles" localSheetId="16">'02 - dle sborníku URS_03'!$87:$87</definedName>
    <definedName name="_xlnm.Print_Titles" localSheetId="2">'02 - Zemní práce'!$90:$90</definedName>
    <definedName name="_xlnm.Print_Titles" localSheetId="4">'02 - Zemní práce_01'!$90:$90</definedName>
    <definedName name="_xlnm.Print_Titles" localSheetId="6">'02 - Zemní práce_02'!$91:$91</definedName>
    <definedName name="_xlnm.Print_Titles" localSheetId="8">'02 - Zemní práce_03'!$90:$90</definedName>
    <definedName name="_xlnm.Print_Titles" localSheetId="0">'Rekapitulace zakázky'!$52:$52</definedName>
    <definedName name="_xlnm.Print_Titles" localSheetId="21">'Seznam figur'!$9:$9</definedName>
    <definedName name="_xlnm.Print_Area" localSheetId="9">'01 - dle sborníku UOŽI'!$C$4:$J$41,'01 - dle sborníku UOŽI'!$C$76:$K$179</definedName>
    <definedName name="_xlnm.Print_Area" localSheetId="11">'01 - dle sborníku UOŽI_01'!$C$4:$J$41,'01 - dle sborníku UOŽI_01'!$C$76:$K$131</definedName>
    <definedName name="_xlnm.Print_Area" localSheetId="13">'01 - dle sborníku UOŽI_02'!$C$4:$J$41,'01 - dle sborníku UOŽI_02'!$C$76:$K$172</definedName>
    <definedName name="_xlnm.Print_Area" localSheetId="15">'01 - dle sborníku UOŽI_03'!$C$4:$J$41,'01 - dle sborníku UOŽI_03'!$C$76:$K$130</definedName>
    <definedName name="_xlnm.Print_Area" localSheetId="17">'01 - dle sborníku UOŽI_04'!$C$4:$J$41,'01 - dle sborníku UOŽI_04'!$C$72:$K$105</definedName>
    <definedName name="_xlnm.Print_Area" localSheetId="18">'01 - dle sborníku UOŽI_05'!$C$4:$J$41,'01 - dle sborníku UOŽI_05'!$C$72:$K$114</definedName>
    <definedName name="_xlnm.Print_Area" localSheetId="20">'01 - VON'!$C$4:$J$41,'01 - VON'!$C$72:$K$289</definedName>
    <definedName name="_xlnm.Print_Area" localSheetId="1">'01 - Zabezpečovací zařízení'!$C$4:$J$41,'01 - Zabezpečovací zařízení'!$C$81:$K$327</definedName>
    <definedName name="_xlnm.Print_Area" localSheetId="3">'01 - Zabezpečovací zařízení_01'!$C$4:$J$41,'01 - Zabezpečovací zařízení_01'!$C$80:$K$294</definedName>
    <definedName name="_xlnm.Print_Area" localSheetId="5">'01 - zabezpečovací zařízení_02'!$C$4:$J$41,'01 - zabezpečovací zařízení_02'!$C$81:$K$314</definedName>
    <definedName name="_xlnm.Print_Area" localSheetId="7">'01 - Zabezpečovací zařízení_03'!$C$4:$J$41,'01 - Zabezpečovací zařízení_03'!$C$81:$K$301</definedName>
    <definedName name="_xlnm.Print_Area" localSheetId="10">'02 - dle sborníku URS'!$C$4:$J$41,'02 - dle sborníku URS'!$C$73:$K$129</definedName>
    <definedName name="_xlnm.Print_Area" localSheetId="19">'02 - dle sborníku ÚRS'!$C$4:$J$41,'02 - dle sborníku ÚRS'!$C$72:$K$105</definedName>
    <definedName name="_xlnm.Print_Area" localSheetId="12">'02 - dle sborníku URS_01'!$C$4:$J$41,'02 - dle sborníku URS_01'!$C$73:$K$109</definedName>
    <definedName name="_xlnm.Print_Area" localSheetId="14">'02 - dle sborníku URS_02'!$C$4:$J$41,'02 - dle sborníku URS_02'!$C$74:$K$136</definedName>
    <definedName name="_xlnm.Print_Area" localSheetId="16">'02 - dle sborníku URS_03'!$C$4:$J$41,'02 - dle sborníku URS_03'!$C$73:$K$119</definedName>
    <definedName name="_xlnm.Print_Area" localSheetId="2">'02 - Zemní práce'!$C$4:$J$41,'02 - Zemní práce'!$C$76:$K$214</definedName>
    <definedName name="_xlnm.Print_Area" localSheetId="4">'02 - Zemní práce_01'!$C$4:$J$41,'02 - Zemní práce_01'!$C$76:$K$202</definedName>
    <definedName name="_xlnm.Print_Area" localSheetId="6">'02 - Zemní práce_02'!$C$4:$J$41,'02 - Zemní práce_02'!$C$77:$K$197</definedName>
    <definedName name="_xlnm.Print_Area" localSheetId="8">'02 - Zemní práce_03'!$C$4:$J$41,'02 - Zemní práce_03'!$C$76:$K$196</definedName>
    <definedName name="_xlnm.Print_Area" localSheetId="0">'Rekapitulace zakázky'!$D$4:$AO$36,'Rekapitulace zakázky'!$C$42:$AQ$86</definedName>
    <definedName name="_xlnm.Print_Area" localSheetId="21">'Seznam figur'!$C$4:$G$26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2" l="1"/>
  <c r="J39" i="21"/>
  <c r="J38" i="21"/>
  <c r="AY85" i="1" s="1"/>
  <c r="J37" i="21"/>
  <c r="AX85" i="1"/>
  <c r="BI289" i="21"/>
  <c r="BH289" i="21"/>
  <c r="BG289" i="21"/>
  <c r="BF289" i="21"/>
  <c r="T289" i="21"/>
  <c r="R289" i="21"/>
  <c r="P289" i="21"/>
  <c r="BI288" i="21"/>
  <c r="BH288" i="21"/>
  <c r="BG288" i="21"/>
  <c r="BF288" i="21"/>
  <c r="T288" i="21"/>
  <c r="R288" i="21"/>
  <c r="P288" i="21"/>
  <c r="BI287" i="21"/>
  <c r="BH287" i="21"/>
  <c r="BG287" i="21"/>
  <c r="BF287" i="21"/>
  <c r="T287" i="21"/>
  <c r="R287" i="21"/>
  <c r="P287" i="21"/>
  <c r="BI286" i="21"/>
  <c r="BH286" i="21"/>
  <c r="BG286" i="21"/>
  <c r="BF286" i="21"/>
  <c r="T286" i="21"/>
  <c r="R286" i="21"/>
  <c r="P286" i="21"/>
  <c r="BI285" i="21"/>
  <c r="BH285" i="21"/>
  <c r="BG285" i="21"/>
  <c r="BF285" i="21"/>
  <c r="T285" i="21"/>
  <c r="R285" i="21"/>
  <c r="P285" i="21"/>
  <c r="BI284" i="21"/>
  <c r="BH284" i="21"/>
  <c r="BG284" i="21"/>
  <c r="BF284" i="21"/>
  <c r="T284" i="21"/>
  <c r="R284" i="21"/>
  <c r="P284" i="21"/>
  <c r="BI283" i="21"/>
  <c r="BH283" i="21"/>
  <c r="BG283" i="21"/>
  <c r="BF283" i="21"/>
  <c r="T283" i="21"/>
  <c r="R283" i="21"/>
  <c r="P283" i="21"/>
  <c r="BI268" i="21"/>
  <c r="BH268" i="21"/>
  <c r="BG268" i="21"/>
  <c r="BF268" i="21"/>
  <c r="T268" i="21"/>
  <c r="R268" i="21"/>
  <c r="P268" i="21"/>
  <c r="BI254" i="21"/>
  <c r="BH254" i="21"/>
  <c r="BG254" i="21"/>
  <c r="BF254" i="21"/>
  <c r="T254" i="21"/>
  <c r="R254" i="21"/>
  <c r="P254" i="21"/>
  <c r="BI216" i="21"/>
  <c r="BH216" i="21"/>
  <c r="BG216" i="21"/>
  <c r="BF216" i="21"/>
  <c r="T216" i="21"/>
  <c r="R216" i="21"/>
  <c r="P216" i="21"/>
  <c r="BI176" i="21"/>
  <c r="BH176" i="21"/>
  <c r="BG176" i="21"/>
  <c r="BF176" i="21"/>
  <c r="T176" i="21"/>
  <c r="R176" i="21"/>
  <c r="P176" i="21"/>
  <c r="BI148" i="21"/>
  <c r="BH148" i="21"/>
  <c r="BG148" i="21"/>
  <c r="BF148" i="21"/>
  <c r="T148" i="21"/>
  <c r="R148" i="21"/>
  <c r="P148" i="21"/>
  <c r="BI89" i="21"/>
  <c r="BH89" i="21"/>
  <c r="BG89" i="21"/>
  <c r="BF89" i="21"/>
  <c r="T89" i="21"/>
  <c r="R89" i="21"/>
  <c r="P89" i="21"/>
  <c r="J84" i="21"/>
  <c r="J83" i="21"/>
  <c r="F83" i="21"/>
  <c r="F81" i="21"/>
  <c r="E79" i="21"/>
  <c r="J59" i="21"/>
  <c r="J58" i="21"/>
  <c r="F58" i="21"/>
  <c r="F56" i="21"/>
  <c r="E54" i="21"/>
  <c r="J20" i="21"/>
  <c r="E20" i="21"/>
  <c r="F59" i="21"/>
  <c r="J19" i="21"/>
  <c r="J14" i="21"/>
  <c r="J81" i="21"/>
  <c r="E7" i="21"/>
  <c r="E50" i="21"/>
  <c r="J39" i="20"/>
  <c r="J38" i="20"/>
  <c r="AY83" i="1"/>
  <c r="J37" i="20"/>
  <c r="AX83" i="1" s="1"/>
  <c r="BI105" i="20"/>
  <c r="BH105" i="20"/>
  <c r="BG105" i="20"/>
  <c r="BF105" i="20"/>
  <c r="T105" i="20"/>
  <c r="R105" i="20"/>
  <c r="P105" i="20"/>
  <c r="BI103" i="20"/>
  <c r="BH103" i="20"/>
  <c r="BG103" i="20"/>
  <c r="BF103" i="20"/>
  <c r="T103" i="20"/>
  <c r="R103" i="20"/>
  <c r="P103" i="20"/>
  <c r="BI101" i="20"/>
  <c r="BH101" i="20"/>
  <c r="BG101" i="20"/>
  <c r="BF101" i="20"/>
  <c r="T101" i="20"/>
  <c r="R101" i="20"/>
  <c r="P101" i="20"/>
  <c r="BI99" i="20"/>
  <c r="BH99" i="20"/>
  <c r="BG99" i="20"/>
  <c r="BF99" i="20"/>
  <c r="T99" i="20"/>
  <c r="R99" i="20"/>
  <c r="P99" i="20"/>
  <c r="BI98" i="20"/>
  <c r="BH98" i="20"/>
  <c r="BG98" i="20"/>
  <c r="BF98" i="20"/>
  <c r="T98" i="20"/>
  <c r="R98" i="20"/>
  <c r="P98" i="20"/>
  <c r="BI97" i="20"/>
  <c r="BH97" i="20"/>
  <c r="BG97" i="20"/>
  <c r="BF97" i="20"/>
  <c r="T97" i="20"/>
  <c r="R97" i="20"/>
  <c r="P97" i="20"/>
  <c r="BI96" i="20"/>
  <c r="BH96" i="20"/>
  <c r="BG96" i="20"/>
  <c r="BF96" i="20"/>
  <c r="T96" i="20"/>
  <c r="R96" i="20"/>
  <c r="P96" i="20"/>
  <c r="BI95" i="20"/>
  <c r="BH95" i="20"/>
  <c r="BG95" i="20"/>
  <c r="BF95" i="20"/>
  <c r="T95" i="20"/>
  <c r="R95" i="20"/>
  <c r="P95" i="20"/>
  <c r="BI94" i="20"/>
  <c r="BH94" i="20"/>
  <c r="BG94" i="20"/>
  <c r="BF94" i="20"/>
  <c r="T94" i="20"/>
  <c r="R94" i="20"/>
  <c r="P94" i="20"/>
  <c r="BI93" i="20"/>
  <c r="BH93" i="20"/>
  <c r="BG93" i="20"/>
  <c r="BF93" i="20"/>
  <c r="T93" i="20"/>
  <c r="R93" i="20"/>
  <c r="P93" i="20"/>
  <c r="BI92" i="20"/>
  <c r="BH92" i="20"/>
  <c r="BG92" i="20"/>
  <c r="BF92" i="20"/>
  <c r="T92" i="20"/>
  <c r="R92" i="20"/>
  <c r="P92" i="20"/>
  <c r="BI91" i="20"/>
  <c r="BH91" i="20"/>
  <c r="BG91" i="20"/>
  <c r="BF91" i="20"/>
  <c r="T91" i="20"/>
  <c r="R91" i="20"/>
  <c r="P91" i="20"/>
  <c r="BI90" i="20"/>
  <c r="BH90" i="20"/>
  <c r="BG90" i="20"/>
  <c r="BF90" i="20"/>
  <c r="T90" i="20"/>
  <c r="R90" i="20"/>
  <c r="P90" i="20"/>
  <c r="J84" i="20"/>
  <c r="J83" i="20"/>
  <c r="F83" i="20"/>
  <c r="F81" i="20"/>
  <c r="E79" i="20"/>
  <c r="J59" i="20"/>
  <c r="J58" i="20"/>
  <c r="F58" i="20"/>
  <c r="F56" i="20"/>
  <c r="E54" i="20"/>
  <c r="J20" i="20"/>
  <c r="E20" i="20"/>
  <c r="F84" i="20" s="1"/>
  <c r="J19" i="20"/>
  <c r="J14" i="20"/>
  <c r="J56" i="20"/>
  <c r="E7" i="20"/>
  <c r="E50" i="20" s="1"/>
  <c r="J39" i="19"/>
  <c r="J38" i="19"/>
  <c r="AY82" i="1" s="1"/>
  <c r="J37" i="19"/>
  <c r="AX82" i="1"/>
  <c r="BI114" i="19"/>
  <c r="BH114" i="19"/>
  <c r="BG114" i="19"/>
  <c r="BF114" i="19"/>
  <c r="T114" i="19"/>
  <c r="R114" i="19"/>
  <c r="P114" i="19"/>
  <c r="BI113" i="19"/>
  <c r="BH113" i="19"/>
  <c r="BG113" i="19"/>
  <c r="BF113" i="19"/>
  <c r="T113" i="19"/>
  <c r="R113" i="19"/>
  <c r="P113" i="19"/>
  <c r="BI112" i="19"/>
  <c r="BH112" i="19"/>
  <c r="BG112" i="19"/>
  <c r="BF112" i="19"/>
  <c r="T112" i="19"/>
  <c r="R112" i="19"/>
  <c r="P112" i="19"/>
  <c r="BI108" i="19"/>
  <c r="BH108" i="19"/>
  <c r="BG108" i="19"/>
  <c r="BF108" i="19"/>
  <c r="T108" i="19"/>
  <c r="R108" i="19"/>
  <c r="P108" i="19"/>
  <c r="BI107" i="19"/>
  <c r="BH107" i="19"/>
  <c r="BG107" i="19"/>
  <c r="BF107" i="19"/>
  <c r="T107" i="19"/>
  <c r="R107" i="19"/>
  <c r="P107" i="19"/>
  <c r="BI106" i="19"/>
  <c r="BH106" i="19"/>
  <c r="BG106" i="19"/>
  <c r="BF106" i="19"/>
  <c r="T106" i="19"/>
  <c r="R106" i="19"/>
  <c r="P106" i="19"/>
  <c r="BI105" i="19"/>
  <c r="BH105" i="19"/>
  <c r="BG105" i="19"/>
  <c r="BF105" i="19"/>
  <c r="T105" i="19"/>
  <c r="R105" i="19"/>
  <c r="P105" i="19"/>
  <c r="BI100" i="19"/>
  <c r="BH100" i="19"/>
  <c r="BG100" i="19"/>
  <c r="BF100" i="19"/>
  <c r="T100" i="19"/>
  <c r="R100" i="19"/>
  <c r="P100" i="19"/>
  <c r="BI99" i="19"/>
  <c r="BH99" i="19"/>
  <c r="BG99" i="19"/>
  <c r="BF99" i="19"/>
  <c r="T99" i="19"/>
  <c r="R99" i="19"/>
  <c r="P99" i="19"/>
  <c r="BI98" i="19"/>
  <c r="BH98" i="19"/>
  <c r="BG98" i="19"/>
  <c r="BF98" i="19"/>
  <c r="T98" i="19"/>
  <c r="R98" i="19"/>
  <c r="P98" i="19"/>
  <c r="BI97" i="19"/>
  <c r="BH97" i="19"/>
  <c r="BG97" i="19"/>
  <c r="BF97" i="19"/>
  <c r="T97" i="19"/>
  <c r="R97" i="19"/>
  <c r="P97" i="19"/>
  <c r="BI96" i="19"/>
  <c r="BH96" i="19"/>
  <c r="BG96" i="19"/>
  <c r="BF96" i="19"/>
  <c r="T96" i="19"/>
  <c r="R96" i="19"/>
  <c r="P96" i="19"/>
  <c r="BI95" i="19"/>
  <c r="BH95" i="19"/>
  <c r="BG95" i="19"/>
  <c r="BF95" i="19"/>
  <c r="T95" i="19"/>
  <c r="R95" i="19"/>
  <c r="P95" i="19"/>
  <c r="BI94" i="19"/>
  <c r="BH94" i="19"/>
  <c r="BG94" i="19"/>
  <c r="BF94" i="19"/>
  <c r="T94" i="19"/>
  <c r="R94" i="19"/>
  <c r="P94" i="19"/>
  <c r="BI93" i="19"/>
  <c r="BH93" i="19"/>
  <c r="BG93" i="19"/>
  <c r="BF93" i="19"/>
  <c r="T93" i="19"/>
  <c r="R93" i="19"/>
  <c r="P93" i="19"/>
  <c r="BI92" i="19"/>
  <c r="BH92" i="19"/>
  <c r="BG92" i="19"/>
  <c r="BF92" i="19"/>
  <c r="T92" i="19"/>
  <c r="R92" i="19"/>
  <c r="P92" i="19"/>
  <c r="BI91" i="19"/>
  <c r="BH91" i="19"/>
  <c r="BG91" i="19"/>
  <c r="BF91" i="19"/>
  <c r="T91" i="19"/>
  <c r="R91" i="19"/>
  <c r="P91" i="19"/>
  <c r="BI90" i="19"/>
  <c r="BH90" i="19"/>
  <c r="BG90" i="19"/>
  <c r="BF90" i="19"/>
  <c r="T90" i="19"/>
  <c r="R90" i="19"/>
  <c r="P90" i="19"/>
  <c r="J84" i="19"/>
  <c r="J83" i="19"/>
  <c r="F83" i="19"/>
  <c r="F81" i="19"/>
  <c r="E79" i="19"/>
  <c r="J59" i="19"/>
  <c r="J58" i="19"/>
  <c r="F58" i="19"/>
  <c r="F56" i="19"/>
  <c r="E54" i="19"/>
  <c r="J20" i="19"/>
  <c r="E20" i="19"/>
  <c r="F84" i="19" s="1"/>
  <c r="J19" i="19"/>
  <c r="J14" i="19"/>
  <c r="J81" i="19" s="1"/>
  <c r="E7" i="19"/>
  <c r="E50" i="19"/>
  <c r="J39" i="18"/>
  <c r="J38" i="18"/>
  <c r="AY80" i="1" s="1"/>
  <c r="J37" i="18"/>
  <c r="AX80" i="1"/>
  <c r="BI105" i="18"/>
  <c r="BH105" i="18"/>
  <c r="BG105" i="18"/>
  <c r="BF105" i="18"/>
  <c r="T105" i="18"/>
  <c r="R105" i="18"/>
  <c r="P105" i="18"/>
  <c r="BI104" i="18"/>
  <c r="BH104" i="18"/>
  <c r="BG104" i="18"/>
  <c r="BF104" i="18"/>
  <c r="T104" i="18"/>
  <c r="R104" i="18"/>
  <c r="P104" i="18"/>
  <c r="BI103" i="18"/>
  <c r="BH103" i="18"/>
  <c r="BG103" i="18"/>
  <c r="BF103" i="18"/>
  <c r="T103" i="18"/>
  <c r="R103" i="18"/>
  <c r="P103" i="18"/>
  <c r="BI102" i="18"/>
  <c r="BH102" i="18"/>
  <c r="BG102" i="18"/>
  <c r="BF102" i="18"/>
  <c r="T102" i="18"/>
  <c r="R102" i="18"/>
  <c r="P102" i="18"/>
  <c r="BI101" i="18"/>
  <c r="BH101" i="18"/>
  <c r="BG101" i="18"/>
  <c r="BF101" i="18"/>
  <c r="T101" i="18"/>
  <c r="R101" i="18"/>
  <c r="P101" i="18"/>
  <c r="BI100" i="18"/>
  <c r="BH100" i="18"/>
  <c r="BG100" i="18"/>
  <c r="BF100" i="18"/>
  <c r="T100" i="18"/>
  <c r="R100" i="18"/>
  <c r="P100" i="18"/>
  <c r="BI99" i="18"/>
  <c r="BH99" i="18"/>
  <c r="BG99" i="18"/>
  <c r="BF99" i="18"/>
  <c r="T99" i="18"/>
  <c r="R99" i="18"/>
  <c r="P99" i="18"/>
  <c r="BI98" i="18"/>
  <c r="BH98" i="18"/>
  <c r="BG98" i="18"/>
  <c r="BF98" i="18"/>
  <c r="T98" i="18"/>
  <c r="R98" i="18"/>
  <c r="P98" i="18"/>
  <c r="BI97" i="18"/>
  <c r="BH97" i="18"/>
  <c r="BG97" i="18"/>
  <c r="BF97" i="18"/>
  <c r="T97" i="18"/>
  <c r="R97" i="18"/>
  <c r="P97" i="18"/>
  <c r="BI96" i="18"/>
  <c r="BH96" i="18"/>
  <c r="BG96" i="18"/>
  <c r="BF96" i="18"/>
  <c r="T96" i="18"/>
  <c r="R96" i="18"/>
  <c r="P96" i="18"/>
  <c r="BI95" i="18"/>
  <c r="BH95" i="18"/>
  <c r="BG95" i="18"/>
  <c r="BF95" i="18"/>
  <c r="T95" i="18"/>
  <c r="R95" i="18"/>
  <c r="P95" i="18"/>
  <c r="BI94" i="18"/>
  <c r="BH94" i="18"/>
  <c r="BG94" i="18"/>
  <c r="BF94" i="18"/>
  <c r="T94" i="18"/>
  <c r="R94" i="18"/>
  <c r="P94" i="18"/>
  <c r="BI93" i="18"/>
  <c r="BH93" i="18"/>
  <c r="BG93" i="18"/>
  <c r="BF93" i="18"/>
  <c r="T93" i="18"/>
  <c r="R93" i="18"/>
  <c r="P93" i="18"/>
  <c r="BI92" i="18"/>
  <c r="BH92" i="18"/>
  <c r="BG92" i="18"/>
  <c r="BF92" i="18"/>
  <c r="T92" i="18"/>
  <c r="R92" i="18"/>
  <c r="P92" i="18"/>
  <c r="BI91" i="18"/>
  <c r="BH91" i="18"/>
  <c r="BG91" i="18"/>
  <c r="BF91" i="18"/>
  <c r="T91" i="18"/>
  <c r="R91" i="18"/>
  <c r="P91" i="18"/>
  <c r="BI90" i="18"/>
  <c r="BH90" i="18"/>
  <c r="BG90" i="18"/>
  <c r="BF90" i="18"/>
  <c r="T90" i="18"/>
  <c r="R90" i="18"/>
  <c r="P90" i="18"/>
  <c r="J84" i="18"/>
  <c r="J83" i="18"/>
  <c r="F83" i="18"/>
  <c r="F81" i="18"/>
  <c r="E79" i="18"/>
  <c r="J59" i="18"/>
  <c r="J58" i="18"/>
  <c r="F58" i="18"/>
  <c r="F56" i="18"/>
  <c r="E54" i="18"/>
  <c r="J20" i="18"/>
  <c r="E20" i="18"/>
  <c r="F84" i="18"/>
  <c r="J19" i="18"/>
  <c r="J14" i="18"/>
  <c r="J56" i="18"/>
  <c r="E7" i="18"/>
  <c r="E75" i="18" s="1"/>
  <c r="J39" i="17"/>
  <c r="J38" i="17"/>
  <c r="AY78" i="1" s="1"/>
  <c r="J37" i="17"/>
  <c r="AX78" i="1"/>
  <c r="BI118" i="17"/>
  <c r="BH118" i="17"/>
  <c r="BG118" i="17"/>
  <c r="BF118" i="17"/>
  <c r="T118" i="17"/>
  <c r="T117" i="17" s="1"/>
  <c r="R118" i="17"/>
  <c r="R117" i="17"/>
  <c r="P118" i="17"/>
  <c r="P117" i="17" s="1"/>
  <c r="BI114" i="17"/>
  <c r="BH114" i="17"/>
  <c r="BG114" i="17"/>
  <c r="BF114" i="17"/>
  <c r="T114" i="17"/>
  <c r="R114" i="17"/>
  <c r="P114" i="17"/>
  <c r="BI112" i="17"/>
  <c r="BH112" i="17"/>
  <c r="BG112" i="17"/>
  <c r="BF112" i="17"/>
  <c r="T112" i="17"/>
  <c r="R112" i="17"/>
  <c r="P112" i="17"/>
  <c r="BI109" i="17"/>
  <c r="BH109" i="17"/>
  <c r="BG109" i="17"/>
  <c r="BF109" i="17"/>
  <c r="T109" i="17"/>
  <c r="R109" i="17"/>
  <c r="P109" i="17"/>
  <c r="BI107" i="17"/>
  <c r="BH107" i="17"/>
  <c r="BG107" i="17"/>
  <c r="BF107" i="17"/>
  <c r="T107" i="17"/>
  <c r="R107" i="17"/>
  <c r="P107" i="17"/>
  <c r="BI105" i="17"/>
  <c r="BH105" i="17"/>
  <c r="BG105" i="17"/>
  <c r="BF105" i="17"/>
  <c r="T105" i="17"/>
  <c r="R105" i="17"/>
  <c r="P105" i="17"/>
  <c r="BI101" i="17"/>
  <c r="BH101" i="17"/>
  <c r="BG101" i="17"/>
  <c r="BF101" i="17"/>
  <c r="T101" i="17"/>
  <c r="R101" i="17"/>
  <c r="P101" i="17"/>
  <c r="BI91" i="17"/>
  <c r="BH91" i="17"/>
  <c r="BG91" i="17"/>
  <c r="BF91" i="17"/>
  <c r="T91" i="17"/>
  <c r="R91" i="17"/>
  <c r="P91" i="17"/>
  <c r="J85" i="17"/>
  <c r="J84" i="17"/>
  <c r="F84" i="17"/>
  <c r="F82" i="17"/>
  <c r="E80" i="17"/>
  <c r="J59" i="17"/>
  <c r="J58" i="17"/>
  <c r="F58" i="17"/>
  <c r="F56" i="17"/>
  <c r="E54" i="17"/>
  <c r="J20" i="17"/>
  <c r="E20" i="17"/>
  <c r="F59" i="17"/>
  <c r="J19" i="17"/>
  <c r="J14" i="17"/>
  <c r="J82" i="17"/>
  <c r="E7" i="17"/>
  <c r="E76" i="17"/>
  <c r="J39" i="16"/>
  <c r="J38" i="16"/>
  <c r="AY77" i="1"/>
  <c r="J37" i="16"/>
  <c r="AX77" i="1" s="1"/>
  <c r="BI130" i="16"/>
  <c r="BH130" i="16"/>
  <c r="BG130" i="16"/>
  <c r="BF130" i="16"/>
  <c r="T130" i="16"/>
  <c r="R130" i="16"/>
  <c r="P130" i="16"/>
  <c r="BI129" i="16"/>
  <c r="BH129" i="16"/>
  <c r="BG129" i="16"/>
  <c r="BF129" i="16"/>
  <c r="T129" i="16"/>
  <c r="R129" i="16"/>
  <c r="P129" i="16"/>
  <c r="BI128" i="16"/>
  <c r="BH128" i="16"/>
  <c r="BG128" i="16"/>
  <c r="BF128" i="16"/>
  <c r="T128" i="16"/>
  <c r="R128" i="16"/>
  <c r="P128" i="16"/>
  <c r="BI126" i="16"/>
  <c r="BH126" i="16"/>
  <c r="BG126" i="16"/>
  <c r="BF126" i="16"/>
  <c r="T126" i="16"/>
  <c r="R126" i="16"/>
  <c r="P126" i="16"/>
  <c r="BI125" i="16"/>
  <c r="BH125" i="16"/>
  <c r="BG125" i="16"/>
  <c r="BF125" i="16"/>
  <c r="T125" i="16"/>
  <c r="R125" i="16"/>
  <c r="P125" i="16"/>
  <c r="BI123" i="16"/>
  <c r="BH123" i="16"/>
  <c r="BG123" i="16"/>
  <c r="BF123" i="16"/>
  <c r="T123" i="16"/>
  <c r="R123" i="16"/>
  <c r="P123" i="16"/>
  <c r="BI122" i="16"/>
  <c r="BH122" i="16"/>
  <c r="BG122" i="16"/>
  <c r="BF122" i="16"/>
  <c r="T122" i="16"/>
  <c r="R122" i="16"/>
  <c r="P122" i="16"/>
  <c r="BI120" i="16"/>
  <c r="BH120" i="16"/>
  <c r="BG120" i="16"/>
  <c r="BF120" i="16"/>
  <c r="T120" i="16"/>
  <c r="R120" i="16"/>
  <c r="P120" i="16"/>
  <c r="BI119" i="16"/>
  <c r="BH119" i="16"/>
  <c r="BG119" i="16"/>
  <c r="BF119" i="16"/>
  <c r="T119" i="16"/>
  <c r="R119" i="16"/>
  <c r="P119" i="16"/>
  <c r="BI117" i="16"/>
  <c r="BH117" i="16"/>
  <c r="BG117" i="16"/>
  <c r="BF117" i="16"/>
  <c r="T117" i="16"/>
  <c r="R117" i="16"/>
  <c r="P117" i="16"/>
  <c r="BI116" i="16"/>
  <c r="BH116" i="16"/>
  <c r="BG116" i="16"/>
  <c r="BF116" i="16"/>
  <c r="T116" i="16"/>
  <c r="R116" i="16"/>
  <c r="P116" i="16"/>
  <c r="BI114" i="16"/>
  <c r="BH114" i="16"/>
  <c r="BG114" i="16"/>
  <c r="BF114" i="16"/>
  <c r="T114" i="16"/>
  <c r="R114" i="16"/>
  <c r="P114" i="16"/>
  <c r="BI113" i="16"/>
  <c r="BH113" i="16"/>
  <c r="BG113" i="16"/>
  <c r="BF113" i="16"/>
  <c r="T113" i="16"/>
  <c r="R113" i="16"/>
  <c r="P113" i="16"/>
  <c r="BI112" i="16"/>
  <c r="BH112" i="16"/>
  <c r="BG112" i="16"/>
  <c r="BF112" i="16"/>
  <c r="T112" i="16"/>
  <c r="R112" i="16"/>
  <c r="P112" i="16"/>
  <c r="BI111" i="16"/>
  <c r="BH111" i="16"/>
  <c r="BG111" i="16"/>
  <c r="BF111" i="16"/>
  <c r="T111" i="16"/>
  <c r="R111" i="16"/>
  <c r="P111" i="16"/>
  <c r="BI110" i="16"/>
  <c r="BH110" i="16"/>
  <c r="BG110" i="16"/>
  <c r="BF110" i="16"/>
  <c r="T110" i="16"/>
  <c r="R110" i="16"/>
  <c r="P110" i="16"/>
  <c r="BI108" i="16"/>
  <c r="BH108" i="16"/>
  <c r="BG108" i="16"/>
  <c r="BF108" i="16"/>
  <c r="T108" i="16"/>
  <c r="R108" i="16"/>
  <c r="P108" i="16"/>
  <c r="BI107" i="16"/>
  <c r="BH107" i="16"/>
  <c r="BG107" i="16"/>
  <c r="BF107" i="16"/>
  <c r="T107" i="16"/>
  <c r="R107" i="16"/>
  <c r="P107" i="16"/>
  <c r="BI106" i="16"/>
  <c r="BH106" i="16"/>
  <c r="BG106" i="16"/>
  <c r="BF106" i="16"/>
  <c r="T106" i="16"/>
  <c r="R106" i="16"/>
  <c r="P106" i="16"/>
  <c r="BI105" i="16"/>
  <c r="BH105" i="16"/>
  <c r="BG105" i="16"/>
  <c r="BF105" i="16"/>
  <c r="T105" i="16"/>
  <c r="R105" i="16"/>
  <c r="P105" i="16"/>
  <c r="BI103" i="16"/>
  <c r="BH103" i="16"/>
  <c r="BG103" i="16"/>
  <c r="BF103" i="16"/>
  <c r="T103" i="16"/>
  <c r="R103" i="16"/>
  <c r="P103" i="16"/>
  <c r="BI102" i="16"/>
  <c r="BH102" i="16"/>
  <c r="BG102" i="16"/>
  <c r="BF102" i="16"/>
  <c r="T102" i="16"/>
  <c r="R102" i="16"/>
  <c r="P102" i="16"/>
  <c r="BI100" i="16"/>
  <c r="BH100" i="16"/>
  <c r="BG100" i="16"/>
  <c r="BF100" i="16"/>
  <c r="T100" i="16"/>
  <c r="R100" i="16"/>
  <c r="P100" i="16"/>
  <c r="BI99" i="16"/>
  <c r="BH99" i="16"/>
  <c r="BG99" i="16"/>
  <c r="BF99" i="16"/>
  <c r="T99" i="16"/>
  <c r="R99" i="16"/>
  <c r="P99" i="16"/>
  <c r="BI97" i="16"/>
  <c r="BH97" i="16"/>
  <c r="BG97" i="16"/>
  <c r="BF97" i="16"/>
  <c r="T97" i="16"/>
  <c r="R97" i="16"/>
  <c r="P97" i="16"/>
  <c r="BI96" i="16"/>
  <c r="BH96" i="16"/>
  <c r="BG96" i="16"/>
  <c r="BF96" i="16"/>
  <c r="T96" i="16"/>
  <c r="R96" i="16"/>
  <c r="P96" i="16"/>
  <c r="BI95" i="16"/>
  <c r="BH95" i="16"/>
  <c r="BG95" i="16"/>
  <c r="BF95" i="16"/>
  <c r="T95" i="16"/>
  <c r="R95" i="16"/>
  <c r="P95" i="16"/>
  <c r="BI94" i="16"/>
  <c r="BH94" i="16"/>
  <c r="BG94" i="16"/>
  <c r="BF94" i="16"/>
  <c r="T94" i="16"/>
  <c r="R94" i="16"/>
  <c r="P94" i="16"/>
  <c r="J88" i="16"/>
  <c r="J87" i="16"/>
  <c r="F87" i="16"/>
  <c r="F85" i="16"/>
  <c r="E83" i="16"/>
  <c r="J59" i="16"/>
  <c r="J58" i="16"/>
  <c r="F58" i="16"/>
  <c r="F56" i="16"/>
  <c r="E54" i="16"/>
  <c r="J20" i="16"/>
  <c r="E20" i="16"/>
  <c r="F59" i="16"/>
  <c r="J19" i="16"/>
  <c r="J14" i="16"/>
  <c r="J85" i="16" s="1"/>
  <c r="E7" i="16"/>
  <c r="E50" i="16"/>
  <c r="J39" i="15"/>
  <c r="J38" i="15"/>
  <c r="AY75" i="1"/>
  <c r="J37" i="15"/>
  <c r="AX75" i="1" s="1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1" i="15"/>
  <c r="BH131" i="15"/>
  <c r="BG131" i="15"/>
  <c r="BF131" i="15"/>
  <c r="T131" i="15"/>
  <c r="R131" i="15"/>
  <c r="P131" i="15"/>
  <c r="BI128" i="15"/>
  <c r="BH128" i="15"/>
  <c r="BG128" i="15"/>
  <c r="BF128" i="15"/>
  <c r="T128" i="15"/>
  <c r="R128" i="15"/>
  <c r="P128" i="15"/>
  <c r="BI126" i="15"/>
  <c r="BH126" i="15"/>
  <c r="BG126" i="15"/>
  <c r="BF126" i="15"/>
  <c r="T126" i="15"/>
  <c r="R126" i="15"/>
  <c r="P126" i="15"/>
  <c r="BI124" i="15"/>
  <c r="BH124" i="15"/>
  <c r="BG124" i="15"/>
  <c r="BF124" i="15"/>
  <c r="T124" i="15"/>
  <c r="R124" i="15"/>
  <c r="P124" i="15"/>
  <c r="BI122" i="15"/>
  <c r="BH122" i="15"/>
  <c r="BG122" i="15"/>
  <c r="BF122" i="15"/>
  <c r="T122" i="15"/>
  <c r="R122" i="15"/>
  <c r="P122" i="15"/>
  <c r="BI121" i="15"/>
  <c r="BH121" i="15"/>
  <c r="BG121" i="15"/>
  <c r="BF121" i="15"/>
  <c r="T121" i="15"/>
  <c r="R121" i="15"/>
  <c r="P121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5" i="15"/>
  <c r="BH115" i="15"/>
  <c r="BG115" i="15"/>
  <c r="BF115" i="15"/>
  <c r="T115" i="15"/>
  <c r="R115" i="15"/>
  <c r="P115" i="15"/>
  <c r="BI112" i="15"/>
  <c r="BH112" i="15"/>
  <c r="BG112" i="15"/>
  <c r="BF112" i="15"/>
  <c r="T112" i="15"/>
  <c r="R112" i="15"/>
  <c r="P112" i="15"/>
  <c r="BI109" i="15"/>
  <c r="BH109" i="15"/>
  <c r="BG109" i="15"/>
  <c r="BF109" i="15"/>
  <c r="T109" i="15"/>
  <c r="R109" i="15"/>
  <c r="P109" i="15"/>
  <c r="BI106" i="15"/>
  <c r="BH106" i="15"/>
  <c r="BG106" i="15"/>
  <c r="BF106" i="15"/>
  <c r="T106" i="15"/>
  <c r="R106" i="15"/>
  <c r="P106" i="15"/>
  <c r="BI102" i="15"/>
  <c r="BH102" i="15"/>
  <c r="BG102" i="15"/>
  <c r="BF102" i="15"/>
  <c r="T102" i="15"/>
  <c r="R102" i="15"/>
  <c r="P102" i="15"/>
  <c r="BI92" i="15"/>
  <c r="BH92" i="15"/>
  <c r="BG92" i="15"/>
  <c r="BF92" i="15"/>
  <c r="T92" i="15"/>
  <c r="R92" i="15"/>
  <c r="P92" i="15"/>
  <c r="J86" i="15"/>
  <c r="J85" i="15"/>
  <c r="F85" i="15"/>
  <c r="F83" i="15"/>
  <c r="E81" i="15"/>
  <c r="J59" i="15"/>
  <c r="J58" i="15"/>
  <c r="F58" i="15"/>
  <c r="F56" i="15"/>
  <c r="E54" i="15"/>
  <c r="J20" i="15"/>
  <c r="E20" i="15"/>
  <c r="F86" i="15" s="1"/>
  <c r="J19" i="15"/>
  <c r="J14" i="15"/>
  <c r="J83" i="15"/>
  <c r="E7" i="15"/>
  <c r="E50" i="15"/>
  <c r="J39" i="14"/>
  <c r="J38" i="14"/>
  <c r="AY74" i="1"/>
  <c r="J37" i="14"/>
  <c r="AX74" i="1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19" i="14"/>
  <c r="BH119" i="14"/>
  <c r="BG119" i="14"/>
  <c r="BF119" i="14"/>
  <c r="T119" i="14"/>
  <c r="R119" i="14"/>
  <c r="P119" i="14"/>
  <c r="BI118" i="14"/>
  <c r="BH118" i="14"/>
  <c r="BG118" i="14"/>
  <c r="BF118" i="14"/>
  <c r="T118" i="14"/>
  <c r="R118" i="14"/>
  <c r="P118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3" i="14"/>
  <c r="BH113" i="14"/>
  <c r="BG113" i="14"/>
  <c r="BF113" i="14"/>
  <c r="T113" i="14"/>
  <c r="R113" i="14"/>
  <c r="P113" i="14"/>
  <c r="BI112" i="14"/>
  <c r="BH112" i="14"/>
  <c r="BG112" i="14"/>
  <c r="BF112" i="14"/>
  <c r="T112" i="14"/>
  <c r="R112" i="14"/>
  <c r="P112" i="14"/>
  <c r="BI110" i="14"/>
  <c r="BH110" i="14"/>
  <c r="BG110" i="14"/>
  <c r="BF110" i="14"/>
  <c r="T110" i="14"/>
  <c r="R110" i="14"/>
  <c r="P110" i="14"/>
  <c r="BI109" i="14"/>
  <c r="BH109" i="14"/>
  <c r="BG109" i="14"/>
  <c r="BF109" i="14"/>
  <c r="T109" i="14"/>
  <c r="R109" i="14"/>
  <c r="P109" i="14"/>
  <c r="BI108" i="14"/>
  <c r="BH108" i="14"/>
  <c r="BG108" i="14"/>
  <c r="BF108" i="14"/>
  <c r="T108" i="14"/>
  <c r="R108" i="14"/>
  <c r="P108" i="14"/>
  <c r="BI107" i="14"/>
  <c r="BH107" i="14"/>
  <c r="BG107" i="14"/>
  <c r="BF107" i="14"/>
  <c r="T107" i="14"/>
  <c r="R107" i="14"/>
  <c r="P107" i="14"/>
  <c r="BI106" i="14"/>
  <c r="BH106" i="14"/>
  <c r="BG106" i="14"/>
  <c r="BF106" i="14"/>
  <c r="T106" i="14"/>
  <c r="R106" i="14"/>
  <c r="P106" i="14"/>
  <c r="BI104" i="14"/>
  <c r="BH104" i="14"/>
  <c r="BG104" i="14"/>
  <c r="BF104" i="14"/>
  <c r="T104" i="14"/>
  <c r="R104" i="14"/>
  <c r="P104" i="14"/>
  <c r="BI103" i="14"/>
  <c r="BH103" i="14"/>
  <c r="BG103" i="14"/>
  <c r="BF103" i="14"/>
  <c r="T103" i="14"/>
  <c r="R103" i="14"/>
  <c r="P103" i="14"/>
  <c r="BI101" i="14"/>
  <c r="BH101" i="14"/>
  <c r="BG101" i="14"/>
  <c r="BF101" i="14"/>
  <c r="T101" i="14"/>
  <c r="R101" i="14"/>
  <c r="P101" i="14"/>
  <c r="BI100" i="14"/>
  <c r="BH100" i="14"/>
  <c r="BG100" i="14"/>
  <c r="BF100" i="14"/>
  <c r="T100" i="14"/>
  <c r="R100" i="14"/>
  <c r="P100" i="14"/>
  <c r="BI98" i="14"/>
  <c r="BH98" i="14"/>
  <c r="BG98" i="14"/>
  <c r="BF98" i="14"/>
  <c r="T98" i="14"/>
  <c r="R98" i="14"/>
  <c r="P98" i="14"/>
  <c r="BI97" i="14"/>
  <c r="BH97" i="14"/>
  <c r="BG97" i="14"/>
  <c r="BF97" i="14"/>
  <c r="T97" i="14"/>
  <c r="R97" i="14"/>
  <c r="P97" i="14"/>
  <c r="BI95" i="14"/>
  <c r="BH95" i="14"/>
  <c r="BG95" i="14"/>
  <c r="BF95" i="14"/>
  <c r="T95" i="14"/>
  <c r="R95" i="14"/>
  <c r="P95" i="14"/>
  <c r="BI94" i="14"/>
  <c r="BH94" i="14"/>
  <c r="BG94" i="14"/>
  <c r="BF94" i="14"/>
  <c r="T94" i="14"/>
  <c r="R94" i="14"/>
  <c r="P94" i="14"/>
  <c r="J88" i="14"/>
  <c r="J87" i="14"/>
  <c r="F87" i="14"/>
  <c r="F85" i="14"/>
  <c r="E83" i="14"/>
  <c r="J59" i="14"/>
  <c r="J58" i="14"/>
  <c r="F58" i="14"/>
  <c r="F56" i="14"/>
  <c r="E54" i="14"/>
  <c r="J20" i="14"/>
  <c r="E20" i="14"/>
  <c r="F88" i="14" s="1"/>
  <c r="J19" i="14"/>
  <c r="J14" i="14"/>
  <c r="J85" i="14" s="1"/>
  <c r="E7" i="14"/>
  <c r="E50" i="14"/>
  <c r="J39" i="13"/>
  <c r="J38" i="13"/>
  <c r="AY72" i="1"/>
  <c r="J37" i="13"/>
  <c r="AX72" i="1"/>
  <c r="BI108" i="13"/>
  <c r="BH108" i="13"/>
  <c r="BG108" i="13"/>
  <c r="BF108" i="13"/>
  <c r="T108" i="13"/>
  <c r="R108" i="13"/>
  <c r="P108" i="13"/>
  <c r="BI107" i="13"/>
  <c r="BH107" i="13"/>
  <c r="BG107" i="13"/>
  <c r="BF107" i="13"/>
  <c r="T107" i="13"/>
  <c r="R107" i="13"/>
  <c r="P107" i="13"/>
  <c r="BI104" i="13"/>
  <c r="BH104" i="13"/>
  <c r="BG104" i="13"/>
  <c r="BF104" i="13"/>
  <c r="T104" i="13"/>
  <c r="R104" i="13"/>
  <c r="P104" i="13"/>
  <c r="BI102" i="13"/>
  <c r="BH102" i="13"/>
  <c r="BG102" i="13"/>
  <c r="BF102" i="13"/>
  <c r="T102" i="13"/>
  <c r="R102" i="13"/>
  <c r="P102" i="13"/>
  <c r="BI100" i="13"/>
  <c r="BH100" i="13"/>
  <c r="BG100" i="13"/>
  <c r="BF100" i="13"/>
  <c r="T100" i="13"/>
  <c r="R100" i="13"/>
  <c r="P100" i="13"/>
  <c r="BI96" i="13"/>
  <c r="BH96" i="13"/>
  <c r="BG96" i="13"/>
  <c r="BF96" i="13"/>
  <c r="T96" i="13"/>
  <c r="R96" i="13"/>
  <c r="P96" i="13"/>
  <c r="BI91" i="13"/>
  <c r="BH91" i="13"/>
  <c r="BG91" i="13"/>
  <c r="BF91" i="13"/>
  <c r="T91" i="13"/>
  <c r="R91" i="13"/>
  <c r="P91" i="13"/>
  <c r="J85" i="13"/>
  <c r="J84" i="13"/>
  <c r="F84" i="13"/>
  <c r="F82" i="13"/>
  <c r="E80" i="13"/>
  <c r="J59" i="13"/>
  <c r="J58" i="13"/>
  <c r="F58" i="13"/>
  <c r="F56" i="13"/>
  <c r="E54" i="13"/>
  <c r="J20" i="13"/>
  <c r="E20" i="13"/>
  <c r="F85" i="13" s="1"/>
  <c r="J19" i="13"/>
  <c r="J14" i="13"/>
  <c r="J82" i="13" s="1"/>
  <c r="E7" i="13"/>
  <c r="E50" i="13"/>
  <c r="J39" i="12"/>
  <c r="J38" i="12"/>
  <c r="AY71" i="1"/>
  <c r="J37" i="12"/>
  <c r="AX71" i="1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20" i="12"/>
  <c r="BH120" i="12"/>
  <c r="BG120" i="12"/>
  <c r="BF120" i="12"/>
  <c r="T120" i="12"/>
  <c r="R120" i="12"/>
  <c r="P120" i="12"/>
  <c r="BI118" i="12"/>
  <c r="BH118" i="12"/>
  <c r="BG118" i="12"/>
  <c r="BF118" i="12"/>
  <c r="T118" i="12"/>
  <c r="R118" i="12"/>
  <c r="P118" i="12"/>
  <c r="BI117" i="12"/>
  <c r="BH117" i="12"/>
  <c r="BG117" i="12"/>
  <c r="BF117" i="12"/>
  <c r="T117" i="12"/>
  <c r="R117" i="12"/>
  <c r="P117" i="12"/>
  <c r="BI115" i="12"/>
  <c r="BH115" i="12"/>
  <c r="BG115" i="12"/>
  <c r="BF115" i="12"/>
  <c r="T115" i="12"/>
  <c r="R115" i="12"/>
  <c r="P115" i="12"/>
  <c r="BI114" i="12"/>
  <c r="BH114" i="12"/>
  <c r="BG114" i="12"/>
  <c r="BF114" i="12"/>
  <c r="T114" i="12"/>
  <c r="R114" i="12"/>
  <c r="P114" i="12"/>
  <c r="BI113" i="12"/>
  <c r="BH113" i="12"/>
  <c r="BG113" i="12"/>
  <c r="BF113" i="12"/>
  <c r="T113" i="12"/>
  <c r="R113" i="12"/>
  <c r="P113" i="12"/>
  <c r="BI112" i="12"/>
  <c r="BH112" i="12"/>
  <c r="BG112" i="12"/>
  <c r="BF112" i="12"/>
  <c r="T112" i="12"/>
  <c r="R112" i="12"/>
  <c r="P112" i="12"/>
  <c r="BI111" i="12"/>
  <c r="BH111" i="12"/>
  <c r="BG111" i="12"/>
  <c r="BF111" i="12"/>
  <c r="T111" i="12"/>
  <c r="R111" i="12"/>
  <c r="P111" i="12"/>
  <c r="BI109" i="12"/>
  <c r="BH109" i="12"/>
  <c r="BG109" i="12"/>
  <c r="BF109" i="12"/>
  <c r="T109" i="12"/>
  <c r="R109" i="12"/>
  <c r="P109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6" i="12"/>
  <c r="BH106" i="12"/>
  <c r="BG106" i="12"/>
  <c r="BF106" i="12"/>
  <c r="T106" i="12"/>
  <c r="R106" i="12"/>
  <c r="P106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2" i="12"/>
  <c r="BH102" i="12"/>
  <c r="BG102" i="12"/>
  <c r="BF102" i="12"/>
  <c r="T102" i="12"/>
  <c r="R102" i="12"/>
  <c r="P102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4" i="12"/>
  <c r="BH94" i="12"/>
  <c r="BG94" i="12"/>
  <c r="BF94" i="12"/>
  <c r="T94" i="12"/>
  <c r="R94" i="12"/>
  <c r="P94" i="12"/>
  <c r="J88" i="12"/>
  <c r="J87" i="12"/>
  <c r="F87" i="12"/>
  <c r="F85" i="12"/>
  <c r="E83" i="12"/>
  <c r="J59" i="12"/>
  <c r="J58" i="12"/>
  <c r="F58" i="12"/>
  <c r="F56" i="12"/>
  <c r="E54" i="12"/>
  <c r="J20" i="12"/>
  <c r="E20" i="12"/>
  <c r="F88" i="12"/>
  <c r="J19" i="12"/>
  <c r="J14" i="12"/>
  <c r="J85" i="12"/>
  <c r="E7" i="12"/>
  <c r="E79" i="12" s="1"/>
  <c r="J39" i="11"/>
  <c r="J38" i="11"/>
  <c r="AY69" i="1" s="1"/>
  <c r="J37" i="11"/>
  <c r="AX69" i="1"/>
  <c r="BI128" i="11"/>
  <c r="BH128" i="11"/>
  <c r="BG128" i="11"/>
  <c r="BF128" i="11"/>
  <c r="T128" i="11"/>
  <c r="R128" i="11"/>
  <c r="P128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3" i="11"/>
  <c r="BH103" i="11"/>
  <c r="BG103" i="11"/>
  <c r="BF103" i="11"/>
  <c r="T103" i="11"/>
  <c r="R103" i="11"/>
  <c r="P103" i="11"/>
  <c r="BI99" i="11"/>
  <c r="BH99" i="11"/>
  <c r="BG99" i="11"/>
  <c r="BF99" i="11"/>
  <c r="T99" i="11"/>
  <c r="R99" i="11"/>
  <c r="P99" i="11"/>
  <c r="BI91" i="11"/>
  <c r="BH91" i="11"/>
  <c r="BG91" i="11"/>
  <c r="BF91" i="11"/>
  <c r="T91" i="11"/>
  <c r="R91" i="11"/>
  <c r="P91" i="11"/>
  <c r="J85" i="11"/>
  <c r="J84" i="11"/>
  <c r="F84" i="11"/>
  <c r="F82" i="11"/>
  <c r="E80" i="11"/>
  <c r="J59" i="11"/>
  <c r="J58" i="11"/>
  <c r="F58" i="11"/>
  <c r="F56" i="11"/>
  <c r="E54" i="11"/>
  <c r="J20" i="11"/>
  <c r="E20" i="11"/>
  <c r="F59" i="11" s="1"/>
  <c r="J19" i="11"/>
  <c r="J14" i="11"/>
  <c r="J82" i="11"/>
  <c r="E7" i="11"/>
  <c r="E50" i="11"/>
  <c r="J39" i="10"/>
  <c r="J38" i="10"/>
  <c r="AY68" i="1"/>
  <c r="J37" i="10"/>
  <c r="AX68" i="1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BI122" i="10"/>
  <c r="BH122" i="10"/>
  <c r="BG122" i="10"/>
  <c r="BF122" i="10"/>
  <c r="T122" i="10"/>
  <c r="R122" i="10"/>
  <c r="P122" i="10"/>
  <c r="BI120" i="10"/>
  <c r="BH120" i="10"/>
  <c r="BG120" i="10"/>
  <c r="BF120" i="10"/>
  <c r="T120" i="10"/>
  <c r="R120" i="10"/>
  <c r="P120" i="10"/>
  <c r="BI119" i="10"/>
  <c r="BH119" i="10"/>
  <c r="BG119" i="10"/>
  <c r="BF119" i="10"/>
  <c r="T119" i="10"/>
  <c r="R119" i="10"/>
  <c r="P119" i="10"/>
  <c r="BI118" i="10"/>
  <c r="BH118" i="10"/>
  <c r="BG118" i="10"/>
  <c r="BF118" i="10"/>
  <c r="T118" i="10"/>
  <c r="R118" i="10"/>
  <c r="P118" i="10"/>
  <c r="BI117" i="10"/>
  <c r="BH117" i="10"/>
  <c r="BG117" i="10"/>
  <c r="BF117" i="10"/>
  <c r="T117" i="10"/>
  <c r="R117" i="10"/>
  <c r="P117" i="10"/>
  <c r="BI116" i="10"/>
  <c r="BH116" i="10"/>
  <c r="BG116" i="10"/>
  <c r="BF116" i="10"/>
  <c r="T116" i="10"/>
  <c r="R116" i="10"/>
  <c r="P116" i="10"/>
  <c r="BI114" i="10"/>
  <c r="BH114" i="10"/>
  <c r="BG114" i="10"/>
  <c r="BF114" i="10"/>
  <c r="T114" i="10"/>
  <c r="R114" i="10"/>
  <c r="P114" i="10"/>
  <c r="BI113" i="10"/>
  <c r="BH113" i="10"/>
  <c r="BG113" i="10"/>
  <c r="BF113" i="10"/>
  <c r="T113" i="10"/>
  <c r="R113" i="10"/>
  <c r="P113" i="10"/>
  <c r="BI111" i="10"/>
  <c r="BH111" i="10"/>
  <c r="BG111" i="10"/>
  <c r="BF111" i="10"/>
  <c r="T111" i="10"/>
  <c r="R111" i="10"/>
  <c r="P111" i="10"/>
  <c r="BI110" i="10"/>
  <c r="BH110" i="10"/>
  <c r="BG110" i="10"/>
  <c r="BF110" i="10"/>
  <c r="T110" i="10"/>
  <c r="R110" i="10"/>
  <c r="P110" i="10"/>
  <c r="BI108" i="10"/>
  <c r="BH108" i="10"/>
  <c r="BG108" i="10"/>
  <c r="BF108" i="10"/>
  <c r="T108" i="10"/>
  <c r="R108" i="10"/>
  <c r="P108" i="10"/>
  <c r="BI107" i="10"/>
  <c r="BH107" i="10"/>
  <c r="BG107" i="10"/>
  <c r="BF107" i="10"/>
  <c r="T107" i="10"/>
  <c r="R107" i="10"/>
  <c r="P107" i="10"/>
  <c r="BI106" i="10"/>
  <c r="BH106" i="10"/>
  <c r="BG106" i="10"/>
  <c r="BF106" i="10"/>
  <c r="T106" i="10"/>
  <c r="R106" i="10"/>
  <c r="P106" i="10"/>
  <c r="BI105" i="10"/>
  <c r="BH105" i="10"/>
  <c r="BG105" i="10"/>
  <c r="BF105" i="10"/>
  <c r="T105" i="10"/>
  <c r="R105" i="10"/>
  <c r="P105" i="10"/>
  <c r="BI104" i="10"/>
  <c r="BH104" i="10"/>
  <c r="BG104" i="10"/>
  <c r="BF104" i="10"/>
  <c r="T104" i="10"/>
  <c r="R104" i="10"/>
  <c r="P104" i="10"/>
  <c r="BI103" i="10"/>
  <c r="BH103" i="10"/>
  <c r="BG103" i="10"/>
  <c r="BF103" i="10"/>
  <c r="T103" i="10"/>
  <c r="R103" i="10"/>
  <c r="P103" i="10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4" i="10"/>
  <c r="BH94" i="10"/>
  <c r="BG94" i="10"/>
  <c r="BF94" i="10"/>
  <c r="T94" i="10"/>
  <c r="R94" i="10"/>
  <c r="P94" i="10"/>
  <c r="J88" i="10"/>
  <c r="J87" i="10"/>
  <c r="F87" i="10"/>
  <c r="F85" i="10"/>
  <c r="E83" i="10"/>
  <c r="J59" i="10"/>
  <c r="J58" i="10"/>
  <c r="F58" i="10"/>
  <c r="F56" i="10"/>
  <c r="E54" i="10"/>
  <c r="J20" i="10"/>
  <c r="E20" i="10"/>
  <c r="F88" i="10"/>
  <c r="J19" i="10"/>
  <c r="J14" i="10"/>
  <c r="J85" i="10" s="1"/>
  <c r="E7" i="10"/>
  <c r="E50" i="10"/>
  <c r="J39" i="9"/>
  <c r="J38" i="9"/>
  <c r="AY66" i="1"/>
  <c r="J37" i="9"/>
  <c r="AX66" i="1" s="1"/>
  <c r="BI189" i="9"/>
  <c r="BH189" i="9"/>
  <c r="BG189" i="9"/>
  <c r="BF189" i="9"/>
  <c r="T189" i="9"/>
  <c r="R189" i="9"/>
  <c r="P189" i="9"/>
  <c r="BI182" i="9"/>
  <c r="BH182" i="9"/>
  <c r="BG182" i="9"/>
  <c r="BF182" i="9"/>
  <c r="T182" i="9"/>
  <c r="R182" i="9"/>
  <c r="P182" i="9"/>
  <c r="BI174" i="9"/>
  <c r="BH174" i="9"/>
  <c r="BG174" i="9"/>
  <c r="BF174" i="9"/>
  <c r="T174" i="9"/>
  <c r="R174" i="9"/>
  <c r="P174" i="9"/>
  <c r="BI163" i="9"/>
  <c r="BH163" i="9"/>
  <c r="BG163" i="9"/>
  <c r="BF163" i="9"/>
  <c r="T163" i="9"/>
  <c r="R163" i="9"/>
  <c r="P163" i="9"/>
  <c r="BI156" i="9"/>
  <c r="BH156" i="9"/>
  <c r="BG156" i="9"/>
  <c r="BF156" i="9"/>
  <c r="T156" i="9"/>
  <c r="R156" i="9"/>
  <c r="P156" i="9"/>
  <c r="BI148" i="9"/>
  <c r="BH148" i="9"/>
  <c r="BG148" i="9"/>
  <c r="BF148" i="9"/>
  <c r="T148" i="9"/>
  <c r="R148" i="9"/>
  <c r="P148" i="9"/>
  <c r="BI137" i="9"/>
  <c r="BH137" i="9"/>
  <c r="BG137" i="9"/>
  <c r="BF137" i="9"/>
  <c r="T137" i="9"/>
  <c r="R137" i="9"/>
  <c r="P137" i="9"/>
  <c r="BI128" i="9"/>
  <c r="BH128" i="9"/>
  <c r="BG128" i="9"/>
  <c r="BF128" i="9"/>
  <c r="T128" i="9"/>
  <c r="R128" i="9"/>
  <c r="P128" i="9"/>
  <c r="BI123" i="9"/>
  <c r="BH123" i="9"/>
  <c r="BG123" i="9"/>
  <c r="BF123" i="9"/>
  <c r="T123" i="9"/>
  <c r="R123" i="9"/>
  <c r="P123" i="9"/>
  <c r="BI118" i="9"/>
  <c r="BH118" i="9"/>
  <c r="BG118" i="9"/>
  <c r="BF118" i="9"/>
  <c r="T118" i="9"/>
  <c r="R118" i="9"/>
  <c r="P118" i="9"/>
  <c r="BI116" i="9"/>
  <c r="BH116" i="9"/>
  <c r="BG116" i="9"/>
  <c r="BF116" i="9"/>
  <c r="T116" i="9"/>
  <c r="R116" i="9"/>
  <c r="P116" i="9"/>
  <c r="BI111" i="9"/>
  <c r="BH111" i="9"/>
  <c r="BG111" i="9"/>
  <c r="BF111" i="9"/>
  <c r="T111" i="9"/>
  <c r="R111" i="9"/>
  <c r="P111" i="9"/>
  <c r="BI104" i="9"/>
  <c r="BH104" i="9"/>
  <c r="BG104" i="9"/>
  <c r="BF104" i="9"/>
  <c r="T104" i="9"/>
  <c r="T103" i="9" s="1"/>
  <c r="R104" i="9"/>
  <c r="R103" i="9"/>
  <c r="P104" i="9"/>
  <c r="P103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J88" i="9"/>
  <c r="J87" i="9"/>
  <c r="F87" i="9"/>
  <c r="F85" i="9"/>
  <c r="E83" i="9"/>
  <c r="J59" i="9"/>
  <c r="J58" i="9"/>
  <c r="F58" i="9"/>
  <c r="F56" i="9"/>
  <c r="E54" i="9"/>
  <c r="J20" i="9"/>
  <c r="E20" i="9"/>
  <c r="F88" i="9" s="1"/>
  <c r="J19" i="9"/>
  <c r="J14" i="9"/>
  <c r="J56" i="9"/>
  <c r="E7" i="9"/>
  <c r="E79" i="9" s="1"/>
  <c r="J39" i="8"/>
  <c r="J38" i="8"/>
  <c r="AY65" i="1" s="1"/>
  <c r="J37" i="8"/>
  <c r="AX65" i="1"/>
  <c r="BI301" i="8"/>
  <c r="BH301" i="8"/>
  <c r="BG301" i="8"/>
  <c r="BF301" i="8"/>
  <c r="T301" i="8"/>
  <c r="R301" i="8"/>
  <c r="P301" i="8"/>
  <c r="BI300" i="8"/>
  <c r="BH300" i="8"/>
  <c r="BG300" i="8"/>
  <c r="BF300" i="8"/>
  <c r="T300" i="8"/>
  <c r="R300" i="8"/>
  <c r="P300" i="8"/>
  <c r="BI299" i="8"/>
  <c r="BH299" i="8"/>
  <c r="BG299" i="8"/>
  <c r="BF299" i="8"/>
  <c r="T299" i="8"/>
  <c r="R299" i="8"/>
  <c r="P299" i="8"/>
  <c r="BI298" i="8"/>
  <c r="BH298" i="8"/>
  <c r="BG298" i="8"/>
  <c r="BF298" i="8"/>
  <c r="T298" i="8"/>
  <c r="R298" i="8"/>
  <c r="P298" i="8"/>
  <c r="BI297" i="8"/>
  <c r="BH297" i="8"/>
  <c r="BG297" i="8"/>
  <c r="BF297" i="8"/>
  <c r="T297" i="8"/>
  <c r="R297" i="8"/>
  <c r="P297" i="8"/>
  <c r="BI296" i="8"/>
  <c r="BH296" i="8"/>
  <c r="BG296" i="8"/>
  <c r="BF296" i="8"/>
  <c r="T296" i="8"/>
  <c r="R296" i="8"/>
  <c r="P296" i="8"/>
  <c r="BI295" i="8"/>
  <c r="BH295" i="8"/>
  <c r="BG295" i="8"/>
  <c r="BF295" i="8"/>
  <c r="T295" i="8"/>
  <c r="R295" i="8"/>
  <c r="P295" i="8"/>
  <c r="BI294" i="8"/>
  <c r="BH294" i="8"/>
  <c r="BG294" i="8"/>
  <c r="BF294" i="8"/>
  <c r="T294" i="8"/>
  <c r="R294" i="8"/>
  <c r="P294" i="8"/>
  <c r="BI293" i="8"/>
  <c r="BH293" i="8"/>
  <c r="BG293" i="8"/>
  <c r="BF293" i="8"/>
  <c r="T293" i="8"/>
  <c r="R293" i="8"/>
  <c r="P293" i="8"/>
  <c r="BI292" i="8"/>
  <c r="BH292" i="8"/>
  <c r="BG292" i="8"/>
  <c r="BF292" i="8"/>
  <c r="T292" i="8"/>
  <c r="R292" i="8"/>
  <c r="P292" i="8"/>
  <c r="BI291" i="8"/>
  <c r="BH291" i="8"/>
  <c r="BG291" i="8"/>
  <c r="BF291" i="8"/>
  <c r="T291" i="8"/>
  <c r="R291" i="8"/>
  <c r="P291" i="8"/>
  <c r="BI289" i="8"/>
  <c r="BH289" i="8"/>
  <c r="BG289" i="8"/>
  <c r="BF289" i="8"/>
  <c r="T289" i="8"/>
  <c r="R289" i="8"/>
  <c r="P289" i="8"/>
  <c r="BI288" i="8"/>
  <c r="BH288" i="8"/>
  <c r="BG288" i="8"/>
  <c r="BF288" i="8"/>
  <c r="T288" i="8"/>
  <c r="R288" i="8"/>
  <c r="P288" i="8"/>
  <c r="BI287" i="8"/>
  <c r="BH287" i="8"/>
  <c r="BG287" i="8"/>
  <c r="BF287" i="8"/>
  <c r="T287" i="8"/>
  <c r="R287" i="8"/>
  <c r="P287" i="8"/>
  <c r="BI286" i="8"/>
  <c r="BH286" i="8"/>
  <c r="BG286" i="8"/>
  <c r="BF286" i="8"/>
  <c r="T286" i="8"/>
  <c r="R286" i="8"/>
  <c r="P286" i="8"/>
  <c r="BI285" i="8"/>
  <c r="BH285" i="8"/>
  <c r="BG285" i="8"/>
  <c r="BF285" i="8"/>
  <c r="T285" i="8"/>
  <c r="R285" i="8"/>
  <c r="P285" i="8"/>
  <c r="BI283" i="8"/>
  <c r="BH283" i="8"/>
  <c r="BG283" i="8"/>
  <c r="BF283" i="8"/>
  <c r="T283" i="8"/>
  <c r="R283" i="8"/>
  <c r="P283" i="8"/>
  <c r="BI282" i="8"/>
  <c r="BH282" i="8"/>
  <c r="BG282" i="8"/>
  <c r="BF282" i="8"/>
  <c r="T282" i="8"/>
  <c r="R282" i="8"/>
  <c r="P282" i="8"/>
  <c r="BI281" i="8"/>
  <c r="BH281" i="8"/>
  <c r="BG281" i="8"/>
  <c r="BF281" i="8"/>
  <c r="T281" i="8"/>
  <c r="R281" i="8"/>
  <c r="P281" i="8"/>
  <c r="BI280" i="8"/>
  <c r="BH280" i="8"/>
  <c r="BG280" i="8"/>
  <c r="BF280" i="8"/>
  <c r="T280" i="8"/>
  <c r="R280" i="8"/>
  <c r="P280" i="8"/>
  <c r="BI279" i="8"/>
  <c r="BH279" i="8"/>
  <c r="BG279" i="8"/>
  <c r="BF279" i="8"/>
  <c r="T279" i="8"/>
  <c r="R279" i="8"/>
  <c r="P279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6" i="8"/>
  <c r="BH276" i="8"/>
  <c r="BG276" i="8"/>
  <c r="BF276" i="8"/>
  <c r="T276" i="8"/>
  <c r="R276" i="8"/>
  <c r="P276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1" i="8"/>
  <c r="BH271" i="8"/>
  <c r="BG271" i="8"/>
  <c r="BF271" i="8"/>
  <c r="T271" i="8"/>
  <c r="R271" i="8"/>
  <c r="P271" i="8"/>
  <c r="BI269" i="8"/>
  <c r="BH269" i="8"/>
  <c r="BG269" i="8"/>
  <c r="BF269" i="8"/>
  <c r="T269" i="8"/>
  <c r="R269" i="8"/>
  <c r="P269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4" i="8"/>
  <c r="BH264" i="8"/>
  <c r="BG264" i="8"/>
  <c r="BF264" i="8"/>
  <c r="T264" i="8"/>
  <c r="R264" i="8"/>
  <c r="P264" i="8"/>
  <c r="BI263" i="8"/>
  <c r="BH263" i="8"/>
  <c r="BG263" i="8"/>
  <c r="BF263" i="8"/>
  <c r="T263" i="8"/>
  <c r="R263" i="8"/>
  <c r="P263" i="8"/>
  <c r="BI262" i="8"/>
  <c r="BH262" i="8"/>
  <c r="BG262" i="8"/>
  <c r="BF262" i="8"/>
  <c r="T262" i="8"/>
  <c r="R262" i="8"/>
  <c r="P262" i="8"/>
  <c r="BI261" i="8"/>
  <c r="BH261" i="8"/>
  <c r="BG261" i="8"/>
  <c r="BF261" i="8"/>
  <c r="T261" i="8"/>
  <c r="R261" i="8"/>
  <c r="P261" i="8"/>
  <c r="BI260" i="8"/>
  <c r="BH260" i="8"/>
  <c r="BG260" i="8"/>
  <c r="BF260" i="8"/>
  <c r="T260" i="8"/>
  <c r="R260" i="8"/>
  <c r="P260" i="8"/>
  <c r="BI259" i="8"/>
  <c r="BH259" i="8"/>
  <c r="BG259" i="8"/>
  <c r="BF259" i="8"/>
  <c r="T259" i="8"/>
  <c r="R259" i="8"/>
  <c r="P259" i="8"/>
  <c r="BI258" i="8"/>
  <c r="BH258" i="8"/>
  <c r="BG258" i="8"/>
  <c r="BF258" i="8"/>
  <c r="T258" i="8"/>
  <c r="R258" i="8"/>
  <c r="P258" i="8"/>
  <c r="BI256" i="8"/>
  <c r="BH256" i="8"/>
  <c r="BG256" i="8"/>
  <c r="BF256" i="8"/>
  <c r="T256" i="8"/>
  <c r="R256" i="8"/>
  <c r="P256" i="8"/>
  <c r="BI255" i="8"/>
  <c r="BH255" i="8"/>
  <c r="BG255" i="8"/>
  <c r="BF255" i="8"/>
  <c r="T255" i="8"/>
  <c r="R255" i="8"/>
  <c r="P255" i="8"/>
  <c r="BI254" i="8"/>
  <c r="BH254" i="8"/>
  <c r="BG254" i="8"/>
  <c r="BF254" i="8"/>
  <c r="T254" i="8"/>
  <c r="R254" i="8"/>
  <c r="P254" i="8"/>
  <c r="BI253" i="8"/>
  <c r="BH253" i="8"/>
  <c r="BG253" i="8"/>
  <c r="BF253" i="8"/>
  <c r="T253" i="8"/>
  <c r="R253" i="8"/>
  <c r="P253" i="8"/>
  <c r="BI252" i="8"/>
  <c r="BH252" i="8"/>
  <c r="BG252" i="8"/>
  <c r="BF252" i="8"/>
  <c r="T252" i="8"/>
  <c r="R252" i="8"/>
  <c r="P252" i="8"/>
  <c r="BI251" i="8"/>
  <c r="BH251" i="8"/>
  <c r="BG251" i="8"/>
  <c r="BF251" i="8"/>
  <c r="T251" i="8"/>
  <c r="R251" i="8"/>
  <c r="P251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5" i="8"/>
  <c r="BH245" i="8"/>
  <c r="BG245" i="8"/>
  <c r="BF245" i="8"/>
  <c r="T245" i="8"/>
  <c r="R245" i="8"/>
  <c r="P245" i="8"/>
  <c r="BI244" i="8"/>
  <c r="BH244" i="8"/>
  <c r="BG244" i="8"/>
  <c r="BF244" i="8"/>
  <c r="T244" i="8"/>
  <c r="R244" i="8"/>
  <c r="P244" i="8"/>
  <c r="BI243" i="8"/>
  <c r="BH243" i="8"/>
  <c r="BG243" i="8"/>
  <c r="BF243" i="8"/>
  <c r="T243" i="8"/>
  <c r="R243" i="8"/>
  <c r="P243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6" i="8"/>
  <c r="BH236" i="8"/>
  <c r="BG236" i="8"/>
  <c r="BF236" i="8"/>
  <c r="T236" i="8"/>
  <c r="R236" i="8"/>
  <c r="P236" i="8"/>
  <c r="BI235" i="8"/>
  <c r="BH235" i="8"/>
  <c r="BG235" i="8"/>
  <c r="BF235" i="8"/>
  <c r="T235" i="8"/>
  <c r="R235" i="8"/>
  <c r="P235" i="8"/>
  <c r="BI234" i="8"/>
  <c r="BH234" i="8"/>
  <c r="BG234" i="8"/>
  <c r="BF234" i="8"/>
  <c r="T234" i="8"/>
  <c r="R234" i="8"/>
  <c r="P234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30" i="8"/>
  <c r="BH230" i="8"/>
  <c r="BG230" i="8"/>
  <c r="BF230" i="8"/>
  <c r="T230" i="8"/>
  <c r="R230" i="8"/>
  <c r="P230" i="8"/>
  <c r="BI229" i="8"/>
  <c r="BH229" i="8"/>
  <c r="BG229" i="8"/>
  <c r="BF229" i="8"/>
  <c r="T229" i="8"/>
  <c r="R229" i="8"/>
  <c r="P229" i="8"/>
  <c r="BI228" i="8"/>
  <c r="BH228" i="8"/>
  <c r="BG228" i="8"/>
  <c r="BF228" i="8"/>
  <c r="T228" i="8"/>
  <c r="R228" i="8"/>
  <c r="P228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5" i="8"/>
  <c r="BH225" i="8"/>
  <c r="BG225" i="8"/>
  <c r="BF225" i="8"/>
  <c r="T225" i="8"/>
  <c r="R225" i="8"/>
  <c r="P225" i="8"/>
  <c r="BI224" i="8"/>
  <c r="BH224" i="8"/>
  <c r="BG224" i="8"/>
  <c r="BF224" i="8"/>
  <c r="T224" i="8"/>
  <c r="R224" i="8"/>
  <c r="P224" i="8"/>
  <c r="BI223" i="8"/>
  <c r="BH223" i="8"/>
  <c r="BG223" i="8"/>
  <c r="BF223" i="8"/>
  <c r="T223" i="8"/>
  <c r="R223" i="8"/>
  <c r="P223" i="8"/>
  <c r="BI222" i="8"/>
  <c r="BH222" i="8"/>
  <c r="BG222" i="8"/>
  <c r="BF222" i="8"/>
  <c r="T222" i="8"/>
  <c r="R222" i="8"/>
  <c r="P222" i="8"/>
  <c r="BI221" i="8"/>
  <c r="BH221" i="8"/>
  <c r="BG221" i="8"/>
  <c r="BF221" i="8"/>
  <c r="T221" i="8"/>
  <c r="R221" i="8"/>
  <c r="P221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10" i="8"/>
  <c r="BH210" i="8"/>
  <c r="BG210" i="8"/>
  <c r="BF210" i="8"/>
  <c r="T210" i="8"/>
  <c r="R210" i="8"/>
  <c r="P210" i="8"/>
  <c r="BI208" i="8"/>
  <c r="BH208" i="8"/>
  <c r="BG208" i="8"/>
  <c r="BF208" i="8"/>
  <c r="T208" i="8"/>
  <c r="R208" i="8"/>
  <c r="P208" i="8"/>
  <c r="BI207" i="8"/>
  <c r="BH207" i="8"/>
  <c r="BG207" i="8"/>
  <c r="BF207" i="8"/>
  <c r="T207" i="8"/>
  <c r="R207" i="8"/>
  <c r="P207" i="8"/>
  <c r="BI206" i="8"/>
  <c r="BH206" i="8"/>
  <c r="BG206" i="8"/>
  <c r="BF206" i="8"/>
  <c r="T206" i="8"/>
  <c r="R206" i="8"/>
  <c r="P206" i="8"/>
  <c r="BI205" i="8"/>
  <c r="BH205" i="8"/>
  <c r="BG205" i="8"/>
  <c r="BF205" i="8"/>
  <c r="T205" i="8"/>
  <c r="R205" i="8"/>
  <c r="P205" i="8"/>
  <c r="BI204" i="8"/>
  <c r="BH204" i="8"/>
  <c r="BG204" i="8"/>
  <c r="BF204" i="8"/>
  <c r="T204" i="8"/>
  <c r="R204" i="8"/>
  <c r="P204" i="8"/>
  <c r="BI203" i="8"/>
  <c r="BH203" i="8"/>
  <c r="BG203" i="8"/>
  <c r="BF203" i="8"/>
  <c r="T203" i="8"/>
  <c r="R203" i="8"/>
  <c r="P203" i="8"/>
  <c r="BI202" i="8"/>
  <c r="BH202" i="8"/>
  <c r="BG202" i="8"/>
  <c r="BF202" i="8"/>
  <c r="T202" i="8"/>
  <c r="R202" i="8"/>
  <c r="P202" i="8"/>
  <c r="BI201" i="8"/>
  <c r="BH201" i="8"/>
  <c r="BG201" i="8"/>
  <c r="BF201" i="8"/>
  <c r="T201" i="8"/>
  <c r="R201" i="8"/>
  <c r="P201" i="8"/>
  <c r="BI197" i="8"/>
  <c r="BH197" i="8"/>
  <c r="BG197" i="8"/>
  <c r="BF197" i="8"/>
  <c r="T197" i="8"/>
  <c r="R197" i="8"/>
  <c r="P197" i="8"/>
  <c r="BI196" i="8"/>
  <c r="BH196" i="8"/>
  <c r="BG196" i="8"/>
  <c r="BF196" i="8"/>
  <c r="T196" i="8"/>
  <c r="R196" i="8"/>
  <c r="P196" i="8"/>
  <c r="BI192" i="8"/>
  <c r="BH192" i="8"/>
  <c r="BG192" i="8"/>
  <c r="BF192" i="8"/>
  <c r="T192" i="8"/>
  <c r="R192" i="8"/>
  <c r="P192" i="8"/>
  <c r="BI188" i="8"/>
  <c r="BH188" i="8"/>
  <c r="BG188" i="8"/>
  <c r="BF188" i="8"/>
  <c r="T188" i="8"/>
  <c r="R188" i="8"/>
  <c r="P188" i="8"/>
  <c r="BI177" i="8"/>
  <c r="BH177" i="8"/>
  <c r="BG177" i="8"/>
  <c r="BF177" i="8"/>
  <c r="T177" i="8"/>
  <c r="R177" i="8"/>
  <c r="P177" i="8"/>
  <c r="P161" i="8"/>
  <c r="BI167" i="8"/>
  <c r="BH167" i="8"/>
  <c r="BG167" i="8"/>
  <c r="BF167" i="8"/>
  <c r="T167" i="8"/>
  <c r="R167" i="8"/>
  <c r="P167" i="8"/>
  <c r="BI162" i="8"/>
  <c r="BH162" i="8"/>
  <c r="BG162" i="8"/>
  <c r="BF162" i="8"/>
  <c r="T162" i="8"/>
  <c r="T161" i="8" s="1"/>
  <c r="R162" i="8"/>
  <c r="R161" i="8" s="1"/>
  <c r="P162" i="8"/>
  <c r="BI157" i="8"/>
  <c r="BH157" i="8"/>
  <c r="BG157" i="8"/>
  <c r="BF157" i="8"/>
  <c r="T157" i="8"/>
  <c r="R157" i="8"/>
  <c r="P157" i="8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36" i="8"/>
  <c r="BH136" i="8"/>
  <c r="BG136" i="8"/>
  <c r="BF136" i="8"/>
  <c r="T136" i="8"/>
  <c r="R136" i="8"/>
  <c r="P136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2" i="8"/>
  <c r="BH122" i="8"/>
  <c r="BG122" i="8"/>
  <c r="BF122" i="8"/>
  <c r="T122" i="8"/>
  <c r="R122" i="8"/>
  <c r="P122" i="8"/>
  <c r="BI118" i="8"/>
  <c r="BH118" i="8"/>
  <c r="BG118" i="8"/>
  <c r="BF118" i="8"/>
  <c r="T118" i="8"/>
  <c r="R118" i="8"/>
  <c r="P118" i="8"/>
  <c r="BI114" i="8"/>
  <c r="BH114" i="8"/>
  <c r="BG114" i="8"/>
  <c r="BF114" i="8"/>
  <c r="T114" i="8"/>
  <c r="R114" i="8"/>
  <c r="P114" i="8"/>
  <c r="BI105" i="8"/>
  <c r="BH105" i="8"/>
  <c r="BG105" i="8"/>
  <c r="BF105" i="8"/>
  <c r="T105" i="8"/>
  <c r="R105" i="8"/>
  <c r="P105" i="8"/>
  <c r="BI98" i="8"/>
  <c r="BH98" i="8"/>
  <c r="BG98" i="8"/>
  <c r="BF98" i="8"/>
  <c r="T98" i="8"/>
  <c r="R98" i="8"/>
  <c r="P98" i="8"/>
  <c r="J93" i="8"/>
  <c r="J92" i="8"/>
  <c r="F92" i="8"/>
  <c r="F90" i="8"/>
  <c r="E88" i="8"/>
  <c r="J59" i="8"/>
  <c r="J58" i="8"/>
  <c r="F58" i="8"/>
  <c r="F56" i="8"/>
  <c r="E54" i="8"/>
  <c r="J20" i="8"/>
  <c r="E20" i="8"/>
  <c r="F93" i="8"/>
  <c r="J19" i="8"/>
  <c r="J14" i="8"/>
  <c r="J56" i="8"/>
  <c r="E7" i="8"/>
  <c r="E84" i="8" s="1"/>
  <c r="J39" i="7"/>
  <c r="J38" i="7"/>
  <c r="AY63" i="1"/>
  <c r="J37" i="7"/>
  <c r="AX63" i="1" s="1"/>
  <c r="BI190" i="7"/>
  <c r="BH190" i="7"/>
  <c r="BG190" i="7"/>
  <c r="BF190" i="7"/>
  <c r="T190" i="7"/>
  <c r="R190" i="7"/>
  <c r="P190" i="7"/>
  <c r="BI185" i="7"/>
  <c r="BH185" i="7"/>
  <c r="BG185" i="7"/>
  <c r="BF185" i="7"/>
  <c r="T185" i="7"/>
  <c r="R185" i="7"/>
  <c r="P185" i="7"/>
  <c r="BI177" i="7"/>
  <c r="BH177" i="7"/>
  <c r="BG177" i="7"/>
  <c r="BF177" i="7"/>
  <c r="T177" i="7"/>
  <c r="R177" i="7"/>
  <c r="P177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3" i="7"/>
  <c r="BH153" i="7"/>
  <c r="BG153" i="7"/>
  <c r="BF153" i="7"/>
  <c r="T153" i="7"/>
  <c r="R153" i="7"/>
  <c r="P153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28" i="7"/>
  <c r="BH128" i="7"/>
  <c r="BG128" i="7"/>
  <c r="BF128" i="7"/>
  <c r="T128" i="7"/>
  <c r="R128" i="7"/>
  <c r="P128" i="7"/>
  <c r="BI123" i="7"/>
  <c r="BH123" i="7"/>
  <c r="BG123" i="7"/>
  <c r="BF123" i="7"/>
  <c r="T123" i="7"/>
  <c r="R123" i="7"/>
  <c r="P123" i="7"/>
  <c r="BI118" i="7"/>
  <c r="BH118" i="7"/>
  <c r="BG118" i="7"/>
  <c r="BF118" i="7"/>
  <c r="T118" i="7"/>
  <c r="R118" i="7"/>
  <c r="P118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0" i="7"/>
  <c r="BH110" i="7"/>
  <c r="BG110" i="7"/>
  <c r="BF110" i="7"/>
  <c r="T110" i="7"/>
  <c r="R110" i="7"/>
  <c r="P110" i="7"/>
  <c r="BI103" i="7"/>
  <c r="BH103" i="7"/>
  <c r="BG103" i="7"/>
  <c r="BF103" i="7"/>
  <c r="T103" i="7"/>
  <c r="T102" i="7" s="1"/>
  <c r="R103" i="7"/>
  <c r="R102" i="7"/>
  <c r="P103" i="7"/>
  <c r="P102" i="7" s="1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J89" i="7"/>
  <c r="J88" i="7"/>
  <c r="F88" i="7"/>
  <c r="F86" i="7"/>
  <c r="E84" i="7"/>
  <c r="J59" i="7"/>
  <c r="J58" i="7"/>
  <c r="F58" i="7"/>
  <c r="F56" i="7"/>
  <c r="E54" i="7"/>
  <c r="J20" i="7"/>
  <c r="E20" i="7"/>
  <c r="F59" i="7"/>
  <c r="J19" i="7"/>
  <c r="J14" i="7"/>
  <c r="J86" i="7"/>
  <c r="E7" i="7"/>
  <c r="E50" i="7" s="1"/>
  <c r="J39" i="6"/>
  <c r="J38" i="6"/>
  <c r="AY62" i="1" s="1"/>
  <c r="J37" i="6"/>
  <c r="AX62" i="1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3" i="6"/>
  <c r="BH193" i="6"/>
  <c r="BG193" i="6"/>
  <c r="BF193" i="6"/>
  <c r="T193" i="6"/>
  <c r="R193" i="6"/>
  <c r="P193" i="6"/>
  <c r="BI189" i="6"/>
  <c r="BH189" i="6"/>
  <c r="BG189" i="6"/>
  <c r="BF189" i="6"/>
  <c r="T189" i="6"/>
  <c r="R189" i="6"/>
  <c r="P189" i="6"/>
  <c r="BI180" i="6"/>
  <c r="BH180" i="6"/>
  <c r="BG180" i="6"/>
  <c r="BF180" i="6"/>
  <c r="T180" i="6"/>
  <c r="R180" i="6"/>
  <c r="P180" i="6"/>
  <c r="BI172" i="6"/>
  <c r="BH172" i="6"/>
  <c r="BG172" i="6"/>
  <c r="BF172" i="6"/>
  <c r="T172" i="6"/>
  <c r="R172" i="6"/>
  <c r="P172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5" i="6"/>
  <c r="BH155" i="6"/>
  <c r="BG155" i="6"/>
  <c r="BF155" i="6"/>
  <c r="T155" i="6"/>
  <c r="R155" i="6"/>
  <c r="P155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2" i="6"/>
  <c r="BH122" i="6"/>
  <c r="BG122" i="6"/>
  <c r="BF122" i="6"/>
  <c r="T122" i="6"/>
  <c r="R122" i="6"/>
  <c r="P122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05" i="6"/>
  <c r="BH105" i="6"/>
  <c r="BG105" i="6"/>
  <c r="BF105" i="6"/>
  <c r="T105" i="6"/>
  <c r="R105" i="6"/>
  <c r="P105" i="6"/>
  <c r="BI98" i="6"/>
  <c r="BH98" i="6"/>
  <c r="BG98" i="6"/>
  <c r="BF98" i="6"/>
  <c r="T98" i="6"/>
  <c r="R98" i="6"/>
  <c r="P98" i="6"/>
  <c r="J93" i="6"/>
  <c r="J92" i="6"/>
  <c r="F92" i="6"/>
  <c r="F90" i="6"/>
  <c r="E88" i="6"/>
  <c r="J59" i="6"/>
  <c r="J58" i="6"/>
  <c r="F58" i="6"/>
  <c r="F56" i="6"/>
  <c r="E54" i="6"/>
  <c r="J20" i="6"/>
  <c r="E20" i="6"/>
  <c r="F59" i="6"/>
  <c r="J19" i="6"/>
  <c r="J14" i="6"/>
  <c r="J90" i="6"/>
  <c r="E7" i="6"/>
  <c r="E50" i="6"/>
  <c r="J39" i="5"/>
  <c r="J38" i="5"/>
  <c r="AY60" i="1"/>
  <c r="J37" i="5"/>
  <c r="AX60" i="1" s="1"/>
  <c r="BI198" i="5"/>
  <c r="BH198" i="5"/>
  <c r="BG198" i="5"/>
  <c r="BF198" i="5"/>
  <c r="T198" i="5"/>
  <c r="R198" i="5"/>
  <c r="P198" i="5"/>
  <c r="BI192" i="5"/>
  <c r="BH192" i="5"/>
  <c r="BG192" i="5"/>
  <c r="BF192" i="5"/>
  <c r="T192" i="5"/>
  <c r="R192" i="5"/>
  <c r="P192" i="5"/>
  <c r="BI187" i="5"/>
  <c r="BH187" i="5"/>
  <c r="BG187" i="5"/>
  <c r="BF187" i="5"/>
  <c r="T187" i="5"/>
  <c r="R187" i="5"/>
  <c r="P187" i="5"/>
  <c r="BI181" i="5"/>
  <c r="BH181" i="5"/>
  <c r="BG181" i="5"/>
  <c r="BF181" i="5"/>
  <c r="T181" i="5"/>
  <c r="R181" i="5"/>
  <c r="P181" i="5"/>
  <c r="BI173" i="5"/>
  <c r="BH173" i="5"/>
  <c r="BG173" i="5"/>
  <c r="BF173" i="5"/>
  <c r="T173" i="5"/>
  <c r="R173" i="5"/>
  <c r="P173" i="5"/>
  <c r="BI164" i="5"/>
  <c r="BH164" i="5"/>
  <c r="BG164" i="5"/>
  <c r="BF164" i="5"/>
  <c r="T164" i="5"/>
  <c r="R164" i="5"/>
  <c r="P164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45" i="5"/>
  <c r="BH145" i="5"/>
  <c r="BG145" i="5"/>
  <c r="BF145" i="5"/>
  <c r="T145" i="5"/>
  <c r="R145" i="5"/>
  <c r="P145" i="5"/>
  <c r="BI136" i="5"/>
  <c r="BH136" i="5"/>
  <c r="BG136" i="5"/>
  <c r="BF136" i="5"/>
  <c r="T136" i="5"/>
  <c r="R136" i="5"/>
  <c r="P136" i="5"/>
  <c r="BI127" i="5"/>
  <c r="BH127" i="5"/>
  <c r="BG127" i="5"/>
  <c r="BF127" i="5"/>
  <c r="T127" i="5"/>
  <c r="R127" i="5"/>
  <c r="P127" i="5"/>
  <c r="BI122" i="5"/>
  <c r="BH122" i="5"/>
  <c r="BG122" i="5"/>
  <c r="BF122" i="5"/>
  <c r="T122" i="5"/>
  <c r="R122" i="5"/>
  <c r="P122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2" i="5"/>
  <c r="BH102" i="5"/>
  <c r="BG102" i="5"/>
  <c r="BF102" i="5"/>
  <c r="T102" i="5"/>
  <c r="T101" i="5" s="1"/>
  <c r="R102" i="5"/>
  <c r="R101" i="5"/>
  <c r="P102" i="5"/>
  <c r="P101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J88" i="5"/>
  <c r="J87" i="5"/>
  <c r="F87" i="5"/>
  <c r="F85" i="5"/>
  <c r="E83" i="5"/>
  <c r="J59" i="5"/>
  <c r="J58" i="5"/>
  <c r="F58" i="5"/>
  <c r="F56" i="5"/>
  <c r="E54" i="5"/>
  <c r="J20" i="5"/>
  <c r="E20" i="5"/>
  <c r="F88" i="5"/>
  <c r="J19" i="5"/>
  <c r="J14" i="5"/>
  <c r="J56" i="5"/>
  <c r="E7" i="5"/>
  <c r="E79" i="5" s="1"/>
  <c r="J39" i="4"/>
  <c r="J38" i="4"/>
  <c r="AY59" i="1"/>
  <c r="J37" i="4"/>
  <c r="AX59" i="1" s="1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7" i="4"/>
  <c r="BH287" i="4"/>
  <c r="BG287" i="4"/>
  <c r="BF287" i="4"/>
  <c r="T287" i="4"/>
  <c r="R287" i="4"/>
  <c r="P287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4" i="4"/>
  <c r="BH194" i="4"/>
  <c r="BG194" i="4"/>
  <c r="BF194" i="4"/>
  <c r="T194" i="4"/>
  <c r="R194" i="4"/>
  <c r="P194" i="4"/>
  <c r="BI190" i="4"/>
  <c r="BH190" i="4"/>
  <c r="BG190" i="4"/>
  <c r="BF190" i="4"/>
  <c r="T190" i="4"/>
  <c r="R190" i="4"/>
  <c r="P190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4" i="4"/>
  <c r="BH144" i="4"/>
  <c r="BG144" i="4"/>
  <c r="BF144" i="4"/>
  <c r="T144" i="4"/>
  <c r="R144" i="4"/>
  <c r="P144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4" i="4"/>
  <c r="BH124" i="4"/>
  <c r="BG124" i="4"/>
  <c r="BF124" i="4"/>
  <c r="T124" i="4"/>
  <c r="R124" i="4"/>
  <c r="P124" i="4"/>
  <c r="BI119" i="4"/>
  <c r="BH119" i="4"/>
  <c r="BG119" i="4"/>
  <c r="BF119" i="4"/>
  <c r="T119" i="4"/>
  <c r="R119" i="4"/>
  <c r="P119" i="4"/>
  <c r="BI113" i="4"/>
  <c r="BH113" i="4"/>
  <c r="BG113" i="4"/>
  <c r="BF113" i="4"/>
  <c r="T113" i="4"/>
  <c r="R113" i="4"/>
  <c r="P113" i="4"/>
  <c r="BI104" i="4"/>
  <c r="BH104" i="4"/>
  <c r="BG104" i="4"/>
  <c r="BF104" i="4"/>
  <c r="T104" i="4"/>
  <c r="R104" i="4"/>
  <c r="P104" i="4"/>
  <c r="BI97" i="4"/>
  <c r="BH97" i="4"/>
  <c r="BG97" i="4"/>
  <c r="BF97" i="4"/>
  <c r="T97" i="4"/>
  <c r="R97" i="4"/>
  <c r="P97" i="4"/>
  <c r="J92" i="4"/>
  <c r="J91" i="4"/>
  <c r="F91" i="4"/>
  <c r="F89" i="4"/>
  <c r="E87" i="4"/>
  <c r="J59" i="4"/>
  <c r="J58" i="4"/>
  <c r="F58" i="4"/>
  <c r="F56" i="4"/>
  <c r="E54" i="4"/>
  <c r="J20" i="4"/>
  <c r="E20" i="4"/>
  <c r="F92" i="4"/>
  <c r="J19" i="4"/>
  <c r="J14" i="4"/>
  <c r="J89" i="4"/>
  <c r="E7" i="4"/>
  <c r="E83" i="4"/>
  <c r="J39" i="3"/>
  <c r="J38" i="3"/>
  <c r="AY57" i="1"/>
  <c r="J37" i="3"/>
  <c r="AX57" i="1" s="1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8" i="3"/>
  <c r="BH158" i="3"/>
  <c r="BG158" i="3"/>
  <c r="BF158" i="3"/>
  <c r="F36" i="3" s="1"/>
  <c r="T158" i="3"/>
  <c r="R158" i="3"/>
  <c r="P158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38" i="3"/>
  <c r="BH138" i="3"/>
  <c r="BG138" i="3"/>
  <c r="BF138" i="3"/>
  <c r="T138" i="3"/>
  <c r="R138" i="3"/>
  <c r="P138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04" i="3"/>
  <c r="BH104" i="3"/>
  <c r="BG104" i="3"/>
  <c r="BF104" i="3"/>
  <c r="T104" i="3"/>
  <c r="T103" i="3" s="1"/>
  <c r="R104" i="3"/>
  <c r="R103" i="3"/>
  <c r="P104" i="3"/>
  <c r="P103" i="3" s="1"/>
  <c r="BI101" i="3"/>
  <c r="BH101" i="3"/>
  <c r="BG101" i="3"/>
  <c r="BF101" i="3"/>
  <c r="T101" i="3"/>
  <c r="R101" i="3"/>
  <c r="P101" i="3"/>
  <c r="BI94" i="3"/>
  <c r="BH94" i="3"/>
  <c r="BG94" i="3"/>
  <c r="BF94" i="3"/>
  <c r="T94" i="3"/>
  <c r="R94" i="3"/>
  <c r="P94" i="3"/>
  <c r="J88" i="3"/>
  <c r="J87" i="3"/>
  <c r="F87" i="3"/>
  <c r="F85" i="3"/>
  <c r="E83" i="3"/>
  <c r="J59" i="3"/>
  <c r="J58" i="3"/>
  <c r="F58" i="3"/>
  <c r="F56" i="3"/>
  <c r="E54" i="3"/>
  <c r="J20" i="3"/>
  <c r="E20" i="3"/>
  <c r="F88" i="3"/>
  <c r="J19" i="3"/>
  <c r="J14" i="3"/>
  <c r="J56" i="3"/>
  <c r="E7" i="3"/>
  <c r="E79" i="3" s="1"/>
  <c r="J39" i="2"/>
  <c r="J38" i="2"/>
  <c r="AY56" i="1" s="1"/>
  <c r="J37" i="2"/>
  <c r="AX56" i="1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98" i="2"/>
  <c r="BH98" i="2"/>
  <c r="BG98" i="2"/>
  <c r="BF98" i="2"/>
  <c r="T98" i="2"/>
  <c r="R98" i="2"/>
  <c r="P98" i="2"/>
  <c r="J93" i="2"/>
  <c r="J92" i="2"/>
  <c r="F92" i="2"/>
  <c r="F90" i="2"/>
  <c r="E88" i="2"/>
  <c r="J59" i="2"/>
  <c r="J58" i="2"/>
  <c r="F58" i="2"/>
  <c r="F56" i="2"/>
  <c r="E54" i="2"/>
  <c r="J20" i="2"/>
  <c r="E20" i="2"/>
  <c r="F93" i="2"/>
  <c r="J19" i="2"/>
  <c r="J14" i="2"/>
  <c r="J56" i="2" s="1"/>
  <c r="E7" i="2"/>
  <c r="E84" i="2"/>
  <c r="L50" i="1"/>
  <c r="AM50" i="1"/>
  <c r="AM49" i="1"/>
  <c r="L49" i="1"/>
  <c r="AM47" i="1"/>
  <c r="L47" i="1"/>
  <c r="L45" i="1"/>
  <c r="L44" i="1"/>
  <c r="J262" i="2"/>
  <c r="J184" i="2"/>
  <c r="BK143" i="2"/>
  <c r="J281" i="2"/>
  <c r="J256" i="2"/>
  <c r="J208" i="2"/>
  <c r="J108" i="2"/>
  <c r="BK326" i="2"/>
  <c r="J322" i="2"/>
  <c r="BK301" i="2"/>
  <c r="J272" i="2"/>
  <c r="BK208" i="2"/>
  <c r="BK98" i="2"/>
  <c r="BK308" i="2"/>
  <c r="J289" i="2"/>
  <c r="BK257" i="2"/>
  <c r="BK180" i="2"/>
  <c r="J305" i="2"/>
  <c r="J290" i="2"/>
  <c r="J270" i="2"/>
  <c r="J244" i="2"/>
  <c r="J114" i="2"/>
  <c r="J250" i="2"/>
  <c r="BK200" i="2"/>
  <c r="J107" i="2"/>
  <c r="BK283" i="2"/>
  <c r="BK266" i="2"/>
  <c r="BK211" i="2"/>
  <c r="BK321" i="2"/>
  <c r="J266" i="2"/>
  <c r="BK245" i="2"/>
  <c r="BK189" i="2"/>
  <c r="J124" i="2"/>
  <c r="BK168" i="3"/>
  <c r="BK124" i="3"/>
  <c r="J158" i="3"/>
  <c r="J203" i="3"/>
  <c r="J281" i="4"/>
  <c r="BK209" i="4"/>
  <c r="BK260" i="4"/>
  <c r="J214" i="4"/>
  <c r="J151" i="4"/>
  <c r="J272" i="4"/>
  <c r="BK258" i="4"/>
  <c r="J223" i="4"/>
  <c r="J132" i="4"/>
  <c r="J262" i="4"/>
  <c r="BK240" i="4"/>
  <c r="J194" i="4"/>
  <c r="J275" i="4"/>
  <c r="J248" i="4"/>
  <c r="BK194" i="4"/>
  <c r="BK287" i="4"/>
  <c r="BK248" i="4"/>
  <c r="J131" i="4"/>
  <c r="BK270" i="4"/>
  <c r="J240" i="4"/>
  <c r="J190" i="4"/>
  <c r="BK293" i="4"/>
  <c r="BK253" i="4"/>
  <c r="J224" i="4"/>
  <c r="BK145" i="5"/>
  <c r="J96" i="5"/>
  <c r="BK122" i="5"/>
  <c r="BK117" i="5"/>
  <c r="BK312" i="6"/>
  <c r="BK300" i="6"/>
  <c r="BK259" i="6"/>
  <c r="BK210" i="6"/>
  <c r="BK128" i="6"/>
  <c r="J262" i="6"/>
  <c r="BK227" i="6"/>
  <c r="BK122" i="6"/>
  <c r="J273" i="6"/>
  <c r="BK253" i="6"/>
  <c r="BK308" i="6"/>
  <c r="J274" i="6"/>
  <c r="BK249" i="6"/>
  <c r="BK155" i="6"/>
  <c r="BK272" i="6"/>
  <c r="J245" i="6"/>
  <c r="BK216" i="6"/>
  <c r="J288" i="6"/>
  <c r="BK242" i="6"/>
  <c r="J210" i="6"/>
  <c r="J293" i="6"/>
  <c r="BK271" i="6"/>
  <c r="J222" i="6"/>
  <c r="J105" i="6"/>
  <c r="J296" i="6"/>
  <c r="BK262" i="6"/>
  <c r="BK239" i="6"/>
  <c r="J189" i="6"/>
  <c r="J98" i="6"/>
  <c r="J128" i="7"/>
  <c r="BK110" i="7"/>
  <c r="BK190" i="7"/>
  <c r="BK128" i="7"/>
  <c r="BK286" i="8"/>
  <c r="BK255" i="8"/>
  <c r="J225" i="8"/>
  <c r="J197" i="8"/>
  <c r="J129" i="8"/>
  <c r="J281" i="8"/>
  <c r="BK225" i="8"/>
  <c r="BK144" i="8"/>
  <c r="BK289" i="8"/>
  <c r="BK260" i="8"/>
  <c r="BK201" i="8"/>
  <c r="BK281" i="8"/>
  <c r="J255" i="8"/>
  <c r="BK220" i="8"/>
  <c r="J188" i="8"/>
  <c r="J292" i="8"/>
  <c r="J246" i="8"/>
  <c r="BK210" i="8"/>
  <c r="J143" i="8"/>
  <c r="J286" i="8"/>
  <c r="J245" i="8"/>
  <c r="BK223" i="8"/>
  <c r="J162" i="8"/>
  <c r="BK271" i="8"/>
  <c r="BK242" i="8"/>
  <c r="J144" i="8"/>
  <c r="J254" i="8"/>
  <c r="J220" i="8"/>
  <c r="J189" i="9"/>
  <c r="BK163" i="9"/>
  <c r="J128" i="9"/>
  <c r="J163" i="9"/>
  <c r="BK170" i="10"/>
  <c r="BK136" i="10"/>
  <c r="BK95" i="10"/>
  <c r="BK132" i="10"/>
  <c r="BK173" i="10"/>
  <c r="J145" i="10"/>
  <c r="J114" i="10"/>
  <c r="J177" i="10"/>
  <c r="J138" i="10"/>
  <c r="J106" i="10"/>
  <c r="BK159" i="10"/>
  <c r="BK131" i="10"/>
  <c r="BK117" i="10"/>
  <c r="BK96" i="10"/>
  <c r="BK155" i="10"/>
  <c r="BK110" i="10"/>
  <c r="BK144" i="10"/>
  <c r="J109" i="11"/>
  <c r="BK118" i="12"/>
  <c r="J131" i="12"/>
  <c r="J95" i="12"/>
  <c r="BK109" i="12"/>
  <c r="BK129" i="12"/>
  <c r="J106" i="12"/>
  <c r="J123" i="12"/>
  <c r="BK108" i="13"/>
  <c r="BK91" i="13"/>
  <c r="BK170" i="14"/>
  <c r="BK133" i="14"/>
  <c r="BK118" i="14"/>
  <c r="J104" i="14"/>
  <c r="J164" i="14"/>
  <c r="J128" i="14"/>
  <c r="J158" i="14"/>
  <c r="BK148" i="14"/>
  <c r="J95" i="14"/>
  <c r="BK131" i="14"/>
  <c r="BK136" i="14"/>
  <c r="BK97" i="14"/>
  <c r="BK149" i="14"/>
  <c r="J168" i="14"/>
  <c r="J107" i="14"/>
  <c r="J122" i="14"/>
  <c r="J112" i="15"/>
  <c r="J106" i="15"/>
  <c r="BK121" i="15"/>
  <c r="J131" i="15"/>
  <c r="J130" i="16"/>
  <c r="J99" i="16"/>
  <c r="BK116" i="16"/>
  <c r="BK120" i="16"/>
  <c r="J125" i="16"/>
  <c r="BK130" i="16"/>
  <c r="BK117" i="16"/>
  <c r="J107" i="17"/>
  <c r="J109" i="17"/>
  <c r="BK98" i="18"/>
  <c r="BK105" i="18"/>
  <c r="J105" i="18"/>
  <c r="J99" i="18"/>
  <c r="BK100" i="18"/>
  <c r="BK100" i="19"/>
  <c r="BK90" i="19"/>
  <c r="J105" i="19"/>
  <c r="J90" i="19"/>
  <c r="J96" i="19"/>
  <c r="BK99" i="20"/>
  <c r="BK90" i="20"/>
  <c r="BK176" i="21"/>
  <c r="BK216" i="21"/>
  <c r="BK283" i="21"/>
  <c r="BK288" i="21"/>
  <c r="J301" i="2"/>
  <c r="BK265" i="2"/>
  <c r="BK236" i="2"/>
  <c r="BK173" i="2"/>
  <c r="BK114" i="2"/>
  <c r="BK280" i="2"/>
  <c r="BK259" i="2"/>
  <c r="BK237" i="2"/>
  <c r="BK157" i="2"/>
  <c r="J327" i="2"/>
  <c r="BK323" i="2"/>
  <c r="J310" i="2"/>
  <c r="BK289" i="2"/>
  <c r="BK210" i="2"/>
  <c r="J121" i="2"/>
  <c r="BK295" i="2"/>
  <c r="J259" i="2"/>
  <c r="J230" i="2"/>
  <c r="J137" i="2"/>
  <c r="BK300" i="2"/>
  <c r="BK281" i="2"/>
  <c r="BK256" i="2"/>
  <c r="J189" i="2"/>
  <c r="BK310" i="2"/>
  <c r="BK262" i="2"/>
  <c r="J235" i="2"/>
  <c r="J154" i="2"/>
  <c r="BK290" i="2"/>
  <c r="BK231" i="2"/>
  <c r="J118" i="2"/>
  <c r="BK303" i="2"/>
  <c r="J263" i="2"/>
  <c r="J210" i="2"/>
  <c r="J151" i="2"/>
  <c r="J112" i="3"/>
  <c r="J188" i="3"/>
  <c r="J208" i="3"/>
  <c r="BK188" i="3"/>
  <c r="J259" i="4"/>
  <c r="BK133" i="4"/>
  <c r="J226" i="4"/>
  <c r="J204" i="4"/>
  <c r="J276" i="4"/>
  <c r="J263" i="4"/>
  <c r="J228" i="4"/>
  <c r="J170" i="4"/>
  <c r="BK264" i="4"/>
  <c r="J243" i="4"/>
  <c r="BK219" i="4"/>
  <c r="BK276" i="4"/>
  <c r="J249" i="4"/>
  <c r="BK223" i="4"/>
  <c r="BK138" i="4"/>
  <c r="J278" i="4"/>
  <c r="BK244" i="4"/>
  <c r="J104" i="4"/>
  <c r="BK277" i="4"/>
  <c r="BK246" i="4"/>
  <c r="BK227" i="4"/>
  <c r="BK119" i="4"/>
  <c r="J282" i="4"/>
  <c r="BK228" i="4"/>
  <c r="J200" i="4"/>
  <c r="J136" i="5"/>
  <c r="BK102" i="5"/>
  <c r="BK198" i="5"/>
  <c r="J159" i="5"/>
  <c r="J115" i="5"/>
  <c r="J305" i="6"/>
  <c r="J284" i="6"/>
  <c r="J240" i="6"/>
  <c r="J221" i="6"/>
  <c r="BK118" i="6"/>
  <c r="J242" i="6"/>
  <c r="J127" i="6"/>
  <c r="BK277" i="6"/>
  <c r="J258" i="6"/>
  <c r="BK212" i="6"/>
  <c r="J301" i="6"/>
  <c r="J261" i="6"/>
  <c r="J197" i="6"/>
  <c r="BK291" i="6"/>
  <c r="BK269" i="6"/>
  <c r="J243" i="6"/>
  <c r="J208" i="6"/>
  <c r="J297" i="6"/>
  <c r="J263" i="6"/>
  <c r="BK232" i="6"/>
  <c r="BK207" i="6"/>
  <c r="J304" i="6"/>
  <c r="J255" i="6"/>
  <c r="BK206" i="6"/>
  <c r="BK311" i="6"/>
  <c r="J291" i="6"/>
  <c r="BK258" i="6"/>
  <c r="BK221" i="6"/>
  <c r="BK140" i="6"/>
  <c r="J95" i="7"/>
  <c r="J166" i="7"/>
  <c r="BK95" i="7"/>
  <c r="BK115" i="7"/>
  <c r="J118" i="7"/>
  <c r="J263" i="8"/>
  <c r="J224" i="8"/>
  <c r="BK167" i="8"/>
  <c r="J118" i="8"/>
  <c r="J249" i="8"/>
  <c r="J203" i="8"/>
  <c r="BK292" i="8"/>
  <c r="J264" i="8"/>
  <c r="BK207" i="8"/>
  <c r="BK130" i="8"/>
  <c r="BK259" i="8"/>
  <c r="BK235" i="8"/>
  <c r="J205" i="8"/>
  <c r="J295" i="8"/>
  <c r="J256" i="8"/>
  <c r="J240" i="8"/>
  <c r="BK177" i="8"/>
  <c r="J289" i="8"/>
  <c r="BK261" i="8"/>
  <c r="BK231" i="8"/>
  <c r="BK202" i="8"/>
  <c r="BK118" i="8"/>
  <c r="J276" i="8"/>
  <c r="J259" i="8"/>
  <c r="BK234" i="8"/>
  <c r="BK129" i="8"/>
  <c r="BK237" i="8"/>
  <c r="BK192" i="8"/>
  <c r="BK156" i="9"/>
  <c r="BK189" i="9"/>
  <c r="BK96" i="9"/>
  <c r="BK182" i="9"/>
  <c r="BK162" i="10"/>
  <c r="J103" i="10"/>
  <c r="BK174" i="10"/>
  <c r="BK141" i="10"/>
  <c r="BK103" i="10"/>
  <c r="BK152" i="10"/>
  <c r="J126" i="10"/>
  <c r="BK101" i="10"/>
  <c r="J163" i="10"/>
  <c r="J136" i="10"/>
  <c r="BK114" i="10"/>
  <c r="J164" i="10"/>
  <c r="J132" i="10"/>
  <c r="J98" i="10"/>
  <c r="J159" i="10"/>
  <c r="J120" i="10"/>
  <c r="BK157" i="10"/>
  <c r="J111" i="10"/>
  <c r="J125" i="11"/>
  <c r="BK114" i="11"/>
  <c r="BK119" i="11"/>
  <c r="J121" i="12"/>
  <c r="J96" i="12"/>
  <c r="BK111" i="12"/>
  <c r="J114" i="12"/>
  <c r="J100" i="12"/>
  <c r="J103" i="12"/>
  <c r="BK117" i="12"/>
  <c r="BK145" i="14"/>
  <c r="BK127" i="14"/>
  <c r="BK113" i="14"/>
  <c r="BK171" i="14"/>
  <c r="J134" i="14"/>
  <c r="BK167" i="14"/>
  <c r="BK152" i="14"/>
  <c r="BK122" i="14"/>
  <c r="J143" i="14"/>
  <c r="BK172" i="14"/>
  <c r="J127" i="14"/>
  <c r="BK164" i="14"/>
  <c r="J114" i="14"/>
  <c r="J151" i="14"/>
  <c r="J100" i="14"/>
  <c r="J106" i="14"/>
  <c r="J117" i="15"/>
  <c r="BK131" i="15"/>
  <c r="J109" i="15"/>
  <c r="J115" i="15"/>
  <c r="J136" i="15"/>
  <c r="BK113" i="16"/>
  <c r="BK125" i="16"/>
  <c r="BK128" i="16"/>
  <c r="J102" i="16"/>
  <c r="BK106" i="16"/>
  <c r="J94" i="16"/>
  <c r="J95" i="16"/>
  <c r="BK95" i="16"/>
  <c r="BK91" i="17"/>
  <c r="J118" i="17"/>
  <c r="BK95" i="18"/>
  <c r="BK92" i="18"/>
  <c r="J98" i="18"/>
  <c r="J90" i="18"/>
  <c r="BK112" i="19"/>
  <c r="J92" i="19"/>
  <c r="J93" i="19"/>
  <c r="J112" i="19"/>
  <c r="J99" i="19"/>
  <c r="J101" i="20"/>
  <c r="BK97" i="20"/>
  <c r="J91" i="20"/>
  <c r="J216" i="21"/>
  <c r="J89" i="21"/>
  <c r="BK89" i="21"/>
  <c r="J288" i="21"/>
  <c r="BK299" i="2"/>
  <c r="BK269" i="2"/>
  <c r="J233" i="2"/>
  <c r="J167" i="2"/>
  <c r="J321" i="2"/>
  <c r="BK274" i="2"/>
  <c r="J251" i="2"/>
  <c r="BK184" i="2"/>
  <c r="J326" i="2"/>
  <c r="BK319" i="2"/>
  <c r="J267" i="2"/>
  <c r="BK213" i="2"/>
  <c r="AS84" i="1"/>
  <c r="J296" i="2"/>
  <c r="BK287" i="2"/>
  <c r="J240" i="2"/>
  <c r="BK170" i="2"/>
  <c r="BK312" i="2"/>
  <c r="J287" i="2"/>
  <c r="BK267" i="2"/>
  <c r="BK243" i="2"/>
  <c r="J315" i="2"/>
  <c r="J300" i="2"/>
  <c r="BK249" i="2"/>
  <c r="BK162" i="2"/>
  <c r="J311" i="2"/>
  <c r="J269" i="2"/>
  <c r="J213" i="2"/>
  <c r="BK108" i="2"/>
  <c r="J286" i="2"/>
  <c r="J260" i="2"/>
  <c r="BK220" i="2"/>
  <c r="J170" i="2"/>
  <c r="BK117" i="3"/>
  <c r="J173" i="3"/>
  <c r="J198" i="3"/>
  <c r="J193" i="3"/>
  <c r="BK94" i="3"/>
  <c r="BK170" i="4"/>
  <c r="BK284" i="4"/>
  <c r="J237" i="4"/>
  <c r="J220" i="4"/>
  <c r="J183" i="4"/>
  <c r="J288" i="4"/>
  <c r="BK247" i="4"/>
  <c r="BK220" i="4"/>
  <c r="BK290" i="4"/>
  <c r="J255" i="4"/>
  <c r="J169" i="4"/>
  <c r="J291" i="4"/>
  <c r="BK237" i="4"/>
  <c r="BK190" i="4"/>
  <c r="BK283" i="4"/>
  <c r="BK251" i="4"/>
  <c r="BK97" i="4"/>
  <c r="BK259" i="4"/>
  <c r="J222" i="4"/>
  <c r="BK132" i="4"/>
  <c r="BK288" i="4"/>
  <c r="BK275" i="4"/>
  <c r="BK239" i="4"/>
  <c r="BK183" i="4"/>
  <c r="BK187" i="5"/>
  <c r="BK136" i="5"/>
  <c r="J153" i="5"/>
  <c r="J198" i="5"/>
  <c r="J173" i="5"/>
  <c r="BK307" i="6"/>
  <c r="BK290" i="6"/>
  <c r="BK246" i="6"/>
  <c r="J227" i="6"/>
  <c r="J253" i="6"/>
  <c r="BK217" i="6"/>
  <c r="BK310" i="6"/>
  <c r="BK247" i="6"/>
  <c r="BK172" i="6"/>
  <c r="J275" i="6"/>
  <c r="BK234" i="6"/>
  <c r="BK298" i="6"/>
  <c r="BK263" i="6"/>
  <c r="BK230" i="6"/>
  <c r="BK189" i="6"/>
  <c r="BK283" i="6"/>
  <c r="J256" i="6"/>
  <c r="BK228" i="6"/>
  <c r="J122" i="6"/>
  <c r="BK279" i="6"/>
  <c r="J226" i="6"/>
  <c r="J180" i="6"/>
  <c r="BK98" i="6"/>
  <c r="J292" i="6"/>
  <c r="J277" i="6"/>
  <c r="BK223" i="6"/>
  <c r="BK180" i="6"/>
  <c r="BK118" i="7"/>
  <c r="J190" i="7"/>
  <c r="BK166" i="7"/>
  <c r="J123" i="7"/>
  <c r="BK137" i="7"/>
  <c r="BK287" i="8"/>
  <c r="J244" i="8"/>
  <c r="J217" i="8"/>
  <c r="BK162" i="8"/>
  <c r="J299" i="8"/>
  <c r="BK276" i="8"/>
  <c r="BK204" i="8"/>
  <c r="J291" i="8"/>
  <c r="BK226" i="8"/>
  <c r="BK152" i="8"/>
  <c r="J279" i="8"/>
  <c r="BK244" i="8"/>
  <c r="BK206" i="8"/>
  <c r="J297" i="8"/>
  <c r="J278" i="8"/>
  <c r="J229" i="8"/>
  <c r="J98" i="8"/>
  <c r="J274" i="8"/>
  <c r="BK243" i="8"/>
  <c r="BK219" i="8"/>
  <c r="J298" i="8"/>
  <c r="J268" i="8"/>
  <c r="J231" i="8"/>
  <c r="BK114" i="8"/>
  <c r="BK246" i="8"/>
  <c r="J212" i="8"/>
  <c r="J174" i="9"/>
  <c r="BK118" i="9"/>
  <c r="J104" i="9"/>
  <c r="BK174" i="9"/>
  <c r="BK116" i="9"/>
  <c r="BK165" i="10"/>
  <c r="J131" i="10"/>
  <c r="BK164" i="10"/>
  <c r="BK134" i="10"/>
  <c r="BK179" i="10"/>
  <c r="BK140" i="10"/>
  <c r="BK113" i="10"/>
  <c r="BK168" i="10"/>
  <c r="BK147" i="10"/>
  <c r="BK122" i="10"/>
  <c r="BK166" i="10"/>
  <c r="J129" i="10"/>
  <c r="J110" i="10"/>
  <c r="J95" i="10"/>
  <c r="J157" i="10"/>
  <c r="J116" i="10"/>
  <c r="BK123" i="10"/>
  <c r="J128" i="11"/>
  <c r="BK118" i="11"/>
  <c r="BK106" i="11"/>
  <c r="BK99" i="11"/>
  <c r="J99" i="12"/>
  <c r="J113" i="12"/>
  <c r="J129" i="12"/>
  <c r="BK103" i="12"/>
  <c r="BK115" i="12"/>
  <c r="BK121" i="12"/>
  <c r="BK100" i="12"/>
  <c r="J107" i="13"/>
  <c r="J108" i="13"/>
  <c r="J157" i="14"/>
  <c r="J126" i="14"/>
  <c r="J101" i="14"/>
  <c r="J167" i="14"/>
  <c r="BK151" i="14"/>
  <c r="J109" i="14"/>
  <c r="BK124" i="14"/>
  <c r="J141" i="14"/>
  <c r="BK115" i="14"/>
  <c r="BK129" i="14"/>
  <c r="J162" i="14"/>
  <c r="BK125" i="14"/>
  <c r="J145" i="14"/>
  <c r="BK162" i="14"/>
  <c r="BK121" i="14"/>
  <c r="BK134" i="15"/>
  <c r="BK117" i="15"/>
  <c r="BK122" i="15"/>
  <c r="BK136" i="15"/>
  <c r="J122" i="15"/>
  <c r="BK102" i="16"/>
  <c r="BK103" i="16"/>
  <c r="J117" i="16"/>
  <c r="J123" i="16"/>
  <c r="J126" i="16"/>
  <c r="J105" i="17"/>
  <c r="BK112" i="17"/>
  <c r="J92" i="18"/>
  <c r="J91" i="18"/>
  <c r="BK99" i="18"/>
  <c r="J93" i="18"/>
  <c r="BK99" i="19"/>
  <c r="BK113" i="19"/>
  <c r="J97" i="19"/>
  <c r="J91" i="19"/>
  <c r="J94" i="19"/>
  <c r="BK94" i="20"/>
  <c r="BK91" i="20"/>
  <c r="J98" i="20"/>
  <c r="J283" i="21"/>
  <c r="BK285" i="21"/>
  <c r="J176" i="21"/>
  <c r="BK314" i="2"/>
  <c r="J291" i="2"/>
  <c r="BK250" i="2"/>
  <c r="J228" i="2"/>
  <c r="J140" i="2"/>
  <c r="BK275" i="2"/>
  <c r="J255" i="2"/>
  <c r="J243" i="2"/>
  <c r="J166" i="2"/>
  <c r="AS61" i="1"/>
  <c r="J295" i="2"/>
  <c r="J246" i="2"/>
  <c r="J150" i="2"/>
  <c r="AS70" i="1"/>
  <c r="BK251" i="2"/>
  <c r="BK215" i="2"/>
  <c r="J306" i="2"/>
  <c r="BK296" i="2"/>
  <c r="BK279" i="2"/>
  <c r="BK246" i="2"/>
  <c r="BK167" i="2"/>
  <c r="J312" i="2"/>
  <c r="BK306" i="2"/>
  <c r="BK240" i="2"/>
  <c r="AS79" i="1"/>
  <c r="J285" i="2"/>
  <c r="BK241" i="2"/>
  <c r="J200" i="2"/>
  <c r="BK311" i="2"/>
  <c r="BK276" i="2"/>
  <c r="BK247" i="2"/>
  <c r="J194" i="2"/>
  <c r="J131" i="2"/>
  <c r="BK198" i="3"/>
  <c r="J163" i="3"/>
  <c r="BK112" i="3"/>
  <c r="BK153" i="3"/>
  <c r="J287" i="4"/>
  <c r="BK212" i="4"/>
  <c r="BK286" i="4"/>
  <c r="BK243" i="4"/>
  <c r="BK213" i="4"/>
  <c r="J152" i="4"/>
  <c r="J274" i="4"/>
  <c r="BK255" i="4"/>
  <c r="J144" i="4"/>
  <c r="J286" i="4"/>
  <c r="J239" i="4"/>
  <c r="BK113" i="4"/>
  <c r="J266" i="4"/>
  <c r="BK224" i="4"/>
  <c r="BK178" i="4"/>
  <c r="BK291" i="4"/>
  <c r="J254" i="4"/>
  <c r="BK160" i="4"/>
  <c r="BK289" i="4"/>
  <c r="J244" i="4"/>
  <c r="J215" i="4"/>
  <c r="BK144" i="4"/>
  <c r="J294" i="4"/>
  <c r="J271" i="4"/>
  <c r="J247" i="4"/>
  <c r="J217" i="4"/>
  <c r="BK127" i="5"/>
  <c r="BK115" i="5"/>
  <c r="BK192" i="5"/>
  <c r="J127" i="5"/>
  <c r="BK94" i="5"/>
  <c r="J302" i="6"/>
  <c r="BK275" i="6"/>
  <c r="J232" i="6"/>
  <c r="BK205" i="6"/>
  <c r="BK309" i="6"/>
  <c r="BK237" i="6"/>
  <c r="J209" i="6"/>
  <c r="J300" i="6"/>
  <c r="J271" i="6"/>
  <c r="BK222" i="6"/>
  <c r="J167" i="6"/>
  <c r="BK292" i="6"/>
  <c r="J250" i="6"/>
  <c r="BK167" i="6"/>
  <c r="J290" i="6"/>
  <c r="BK268" i="6"/>
  <c r="BK235" i="6"/>
  <c r="J201" i="6"/>
  <c r="BK306" i="6"/>
  <c r="BK245" i="6"/>
  <c r="J216" i="6"/>
  <c r="BK288" i="6"/>
  <c r="J237" i="6"/>
  <c r="BK209" i="6"/>
  <c r="BK114" i="6"/>
  <c r="J306" i="6"/>
  <c r="J269" i="6"/>
  <c r="BK243" i="6"/>
  <c r="J155" i="6"/>
  <c r="J103" i="7"/>
  <c r="BK139" i="7"/>
  <c r="J177" i="7"/>
  <c r="J137" i="7"/>
  <c r="BK103" i="7"/>
  <c r="J285" i="8"/>
  <c r="J250" i="8"/>
  <c r="J223" i="8"/>
  <c r="BK188" i="8"/>
  <c r="J293" i="8"/>
  <c r="BK251" i="8"/>
  <c r="J196" i="8"/>
  <c r="BK269" i="8"/>
  <c r="J227" i="8"/>
  <c r="J114" i="8"/>
  <c r="J248" i="8"/>
  <c r="J221" i="8"/>
  <c r="BK203" i="8"/>
  <c r="J294" i="8"/>
  <c r="J252" i="8"/>
  <c r="BK224" i="8"/>
  <c r="BK295" i="8"/>
  <c r="J262" i="8"/>
  <c r="BK233" i="8"/>
  <c r="BK222" i="8"/>
  <c r="BK196" i="8"/>
  <c r="BK285" i="8"/>
  <c r="BK258" i="8"/>
  <c r="BK215" i="8"/>
  <c r="J269" i="8"/>
  <c r="J230" i="8"/>
  <c r="J177" i="8"/>
  <c r="BK111" i="9"/>
  <c r="BK128" i="9"/>
  <c r="J116" i="9"/>
  <c r="J158" i="10"/>
  <c r="BK104" i="10"/>
  <c r="BK178" i="10"/>
  <c r="J143" i="10"/>
  <c r="BK111" i="10"/>
  <c r="J151" i="10"/>
  <c r="BK116" i="10"/>
  <c r="BK98" i="10"/>
  <c r="J154" i="10"/>
  <c r="J128" i="10"/>
  <c r="BK94" i="10"/>
  <c r="J155" i="10"/>
  <c r="J141" i="10"/>
  <c r="J119" i="10"/>
  <c r="J100" i="10"/>
  <c r="J166" i="10"/>
  <c r="BK154" i="10"/>
  <c r="BK108" i="10"/>
  <c r="BK120" i="10"/>
  <c r="J114" i="11"/>
  <c r="BK123" i="11"/>
  <c r="BK112" i="11"/>
  <c r="J106" i="11"/>
  <c r="BK113" i="12"/>
  <c r="BK126" i="12"/>
  <c r="BK99" i="12"/>
  <c r="BK123" i="12"/>
  <c r="J102" i="12"/>
  <c r="BK106" i="12"/>
  <c r="BK124" i="12"/>
  <c r="J111" i="12"/>
  <c r="BK100" i="13"/>
  <c r="J91" i="13"/>
  <c r="J155" i="14"/>
  <c r="J119" i="14"/>
  <c r="BK98" i="14"/>
  <c r="BK158" i="14"/>
  <c r="J112" i="14"/>
  <c r="BK157" i="14"/>
  <c r="BK126" i="14"/>
  <c r="BK101" i="14"/>
  <c r="J116" i="14"/>
  <c r="BK140" i="14"/>
  <c r="BK103" i="14"/>
  <c r="BK159" i="14"/>
  <c r="J118" i="14"/>
  <c r="J153" i="14"/>
  <c r="J163" i="14"/>
  <c r="J110" i="14"/>
  <c r="BK106" i="15"/>
  <c r="J120" i="15"/>
  <c r="BK115" i="15"/>
  <c r="BK107" i="16"/>
  <c r="J111" i="16"/>
  <c r="BK100" i="16"/>
  <c r="BK114" i="16"/>
  <c r="J128" i="16"/>
  <c r="BK97" i="16"/>
  <c r="BK109" i="17"/>
  <c r="J112" i="17"/>
  <c r="BK102" i="18"/>
  <c r="J100" i="18"/>
  <c r="BK101" i="18"/>
  <c r="BK97" i="18"/>
  <c r="BK108" i="19"/>
  <c r="BK97" i="19"/>
  <c r="J106" i="19"/>
  <c r="BK105" i="20"/>
  <c r="J96" i="20"/>
  <c r="J93" i="20"/>
  <c r="J99" i="20"/>
  <c r="J287" i="21"/>
  <c r="BK148" i="21"/>
  <c r="BK254" i="21"/>
  <c r="BK287" i="21"/>
  <c r="BK304" i="2"/>
  <c r="BK286" i="2"/>
  <c r="J247" i="2"/>
  <c r="BK225" i="2"/>
  <c r="J163" i="2"/>
  <c r="BK320" i="2"/>
  <c r="BK260" i="2"/>
  <c r="BK248" i="2"/>
  <c r="BK124" i="2"/>
  <c r="BK325" i="2"/>
  <c r="BK322" i="2"/>
  <c r="J303" i="2"/>
  <c r="BK277" i="2"/>
  <c r="BK214" i="2"/>
  <c r="J143" i="2"/>
  <c r="J318" i="2"/>
  <c r="BK272" i="2"/>
  <c r="J231" i="2"/>
  <c r="AS81" i="1"/>
  <c r="BK282" i="2"/>
  <c r="J264" i="2"/>
  <c r="BK207" i="2"/>
  <c r="J317" i="2"/>
  <c r="J276" i="2"/>
  <c r="BK212" i="2"/>
  <c r="AS58" i="1"/>
  <c r="J225" i="2"/>
  <c r="BK131" i="2"/>
  <c r="BK293" i="2"/>
  <c r="BK255" i="2"/>
  <c r="J226" i="2"/>
  <c r="J173" i="2"/>
  <c r="BK208" i="3"/>
  <c r="BK129" i="3"/>
  <c r="J101" i="3"/>
  <c r="J129" i="3"/>
  <c r="BK101" i="3"/>
  <c r="J253" i="4"/>
  <c r="J160" i="4"/>
  <c r="J258" i="4"/>
  <c r="BK210" i="4"/>
  <c r="J138" i="4"/>
  <c r="BK271" i="4"/>
  <c r="J256" i="4"/>
  <c r="BK215" i="4"/>
  <c r="J280" i="4"/>
  <c r="J238" i="4"/>
  <c r="BK156" i="4"/>
  <c r="BK256" i="4"/>
  <c r="J219" i="4"/>
  <c r="BK152" i="4"/>
  <c r="J277" i="4"/>
  <c r="BK208" i="4"/>
  <c r="J284" i="4"/>
  <c r="BK257" i="4"/>
  <c r="J208" i="4"/>
  <c r="BK294" i="4"/>
  <c r="BK250" i="4"/>
  <c r="J209" i="4"/>
  <c r="BK173" i="5"/>
  <c r="J145" i="5"/>
  <c r="J94" i="5"/>
  <c r="BK96" i="5"/>
  <c r="BK153" i="5"/>
  <c r="J310" i="6"/>
  <c r="BK289" i="6"/>
  <c r="J234" i="6"/>
  <c r="J207" i="6"/>
  <c r="J312" i="6"/>
  <c r="J249" i="6"/>
  <c r="BK225" i="6"/>
  <c r="J308" i="6"/>
  <c r="J272" i="6"/>
  <c r="J236" i="6"/>
  <c r="BK105" i="6"/>
  <c r="BK286" i="6"/>
  <c r="J254" i="6"/>
  <c r="BK211" i="6"/>
  <c r="BK296" i="6"/>
  <c r="BK274" i="6"/>
  <c r="BK240" i="6"/>
  <c r="J132" i="6"/>
  <c r="J286" i="6"/>
  <c r="BK250" i="6"/>
  <c r="J230" i="6"/>
  <c r="J172" i="6"/>
  <c r="BK297" i="6"/>
  <c r="BK265" i="6"/>
  <c r="J211" i="6"/>
  <c r="J314" i="6"/>
  <c r="J279" i="6"/>
  <c r="J247" i="6"/>
  <c r="J205" i="6"/>
  <c r="J115" i="7"/>
  <c r="J116" i="7"/>
  <c r="BK142" i="7"/>
  <c r="J161" i="7"/>
  <c r="BK116" i="7"/>
  <c r="BK274" i="8"/>
  <c r="J228" i="8"/>
  <c r="J210" i="8"/>
  <c r="BK122" i="8"/>
  <c r="J277" i="8"/>
  <c r="J222" i="8"/>
  <c r="J301" i="8"/>
  <c r="BK277" i="8"/>
  <c r="BK245" i="8"/>
  <c r="J136" i="8"/>
  <c r="J253" i="8"/>
  <c r="J208" i="8"/>
  <c r="J296" i="8"/>
  <c r="J265" i="8"/>
  <c r="BK228" i="8"/>
  <c r="J130" i="8"/>
  <c r="BK282" i="8"/>
  <c r="BK236" i="8"/>
  <c r="J204" i="8"/>
  <c r="BK288" i="8"/>
  <c r="BK265" i="8"/>
  <c r="BK239" i="8"/>
  <c r="J206" i="8"/>
  <c r="BK252" i="8"/>
  <c r="BK217" i="8"/>
  <c r="BK157" i="8"/>
  <c r="J118" i="9"/>
  <c r="J137" i="9"/>
  <c r="BK137" i="9"/>
  <c r="BK176" i="10"/>
  <c r="J108" i="10"/>
  <c r="J156" i="10"/>
  <c r="BK118" i="10"/>
  <c r="J168" i="10"/>
  <c r="BK119" i="10"/>
  <c r="BK100" i="10"/>
  <c r="BK160" i="10"/>
  <c r="J105" i="10"/>
  <c r="BK153" i="10"/>
  <c r="J137" i="10"/>
  <c r="J113" i="10"/>
  <c r="J173" i="10"/>
  <c r="J123" i="10"/>
  <c r="J160" i="10"/>
  <c r="BK102" i="10"/>
  <c r="BK125" i="11"/>
  <c r="J103" i="11"/>
  <c r="J117" i="11"/>
  <c r="BK109" i="11"/>
  <c r="J105" i="12"/>
  <c r="BK130" i="12"/>
  <c r="BK107" i="12"/>
  <c r="BK112" i="12"/>
  <c r="BK120" i="12"/>
  <c r="J130" i="12"/>
  <c r="J115" i="12"/>
  <c r="BK107" i="13"/>
  <c r="BK102" i="13"/>
  <c r="J171" i="14"/>
  <c r="J131" i="14"/>
  <c r="BK109" i="14"/>
  <c r="J159" i="14"/>
  <c r="BK130" i="14"/>
  <c r="BK107" i="14"/>
  <c r="BK144" i="14"/>
  <c r="J156" i="14"/>
  <c r="BK104" i="14"/>
  <c r="J125" i="14"/>
  <c r="BK155" i="14"/>
  <c r="J108" i="14"/>
  <c r="BK119" i="14"/>
  <c r="J149" i="14"/>
  <c r="J97" i="14"/>
  <c r="BK92" i="15"/>
  <c r="BK124" i="15"/>
  <c r="J126" i="15"/>
  <c r="J121" i="15"/>
  <c r="J103" i="16"/>
  <c r="J105" i="16"/>
  <c r="BK105" i="16"/>
  <c r="BK112" i="16"/>
  <c r="J113" i="16"/>
  <c r="J107" i="16"/>
  <c r="J112" i="16"/>
  <c r="BK118" i="17"/>
  <c r="J101" i="17"/>
  <c r="BK101" i="17"/>
  <c r="BK96" i="18"/>
  <c r="BK104" i="18"/>
  <c r="BK94" i="18"/>
  <c r="J95" i="18"/>
  <c r="BK91" i="19"/>
  <c r="J114" i="19"/>
  <c r="BK105" i="19"/>
  <c r="BK93" i="19"/>
  <c r="BK106" i="19"/>
  <c r="J103" i="20"/>
  <c r="BK95" i="20"/>
  <c r="BK92" i="20"/>
  <c r="BK268" i="21"/>
  <c r="J254" i="21"/>
  <c r="BK286" i="21"/>
  <c r="BK302" i="2"/>
  <c r="BK271" i="2"/>
  <c r="BK242" i="2"/>
  <c r="BK194" i="2"/>
  <c r="BK118" i="2"/>
  <c r="J277" i="2"/>
  <c r="BK254" i="2"/>
  <c r="J236" i="2"/>
  <c r="BK137" i="2"/>
  <c r="J325" i="2"/>
  <c r="J323" i="2"/>
  <c r="J304" i="2"/>
  <c r="J279" i="2"/>
  <c r="J239" i="2"/>
  <c r="BK168" i="2"/>
  <c r="AS67" i="1"/>
  <c r="J209" i="2"/>
  <c r="J314" i="2"/>
  <c r="J293" i="2"/>
  <c r="BK273" i="2"/>
  <c r="BK235" i="2"/>
  <c r="BK151" i="2"/>
  <c r="J309" i="2"/>
  <c r="BK297" i="2"/>
  <c r="J241" i="2"/>
  <c r="J157" i="2"/>
  <c r="BK315" i="2"/>
  <c r="J274" i="2"/>
  <c r="J214" i="2"/>
  <c r="J98" i="2"/>
  <c r="J275" i="2"/>
  <c r="BK233" i="2"/>
  <c r="J171" i="2"/>
  <c r="BK203" i="3"/>
  <c r="J94" i="3"/>
  <c r="BK163" i="3"/>
  <c r="J149" i="3"/>
  <c r="BK138" i="3"/>
  <c r="BK272" i="4"/>
  <c r="J210" i="4"/>
  <c r="BK273" i="4"/>
  <c r="BK222" i="4"/>
  <c r="BK169" i="4"/>
  <c r="BK268" i="4"/>
  <c r="J241" i="4"/>
  <c r="J213" i="4"/>
  <c r="BK131" i="4"/>
  <c r="J257" i="4"/>
  <c r="J236" i="4"/>
  <c r="J283" i="4"/>
  <c r="J250" i="4"/>
  <c r="J212" i="4"/>
  <c r="BK124" i="4"/>
  <c r="J268" i="4"/>
  <c r="J156" i="4"/>
  <c r="J273" i="4"/>
  <c r="J245" i="4"/>
  <c r="BK214" i="4"/>
  <c r="J97" i="4"/>
  <c r="J264" i="4"/>
  <c r="BK245" i="4"/>
  <c r="J192" i="5"/>
  <c r="J187" i="5"/>
  <c r="J181" i="5"/>
  <c r="J164" i="5"/>
  <c r="J311" i="6"/>
  <c r="J298" i="6"/>
  <c r="BK266" i="6"/>
  <c r="BK231" i="6"/>
  <c r="BK197" i="6"/>
  <c r="J260" i="6"/>
  <c r="J233" i="6"/>
  <c r="BK208" i="6"/>
  <c r="J307" i="6"/>
  <c r="BK256" i="6"/>
  <c r="BK313" i="6"/>
  <c r="J268" i="6"/>
  <c r="J244" i="6"/>
  <c r="J114" i="6"/>
  <c r="BK281" i="6"/>
  <c r="J246" i="6"/>
  <c r="J217" i="6"/>
  <c r="BK127" i="6"/>
  <c r="BK264" i="6"/>
  <c r="J239" i="6"/>
  <c r="BK193" i="6"/>
  <c r="BK287" i="6"/>
  <c r="BK270" i="6"/>
  <c r="J225" i="6"/>
  <c r="J144" i="6"/>
  <c r="BK304" i="6"/>
  <c r="BK284" i="6"/>
  <c r="BK255" i="6"/>
  <c r="J206" i="6"/>
  <c r="BK177" i="7"/>
  <c r="J110" i="7"/>
  <c r="J139" i="7"/>
  <c r="J185" i="7"/>
  <c r="BK123" i="7"/>
  <c r="BK279" i="8"/>
  <c r="BK249" i="8"/>
  <c r="J213" i="8"/>
  <c r="J152" i="8"/>
  <c r="BK301" i="8"/>
  <c r="J271" i="8"/>
  <c r="J215" i="8"/>
  <c r="BK293" i="8"/>
  <c r="J283" i="8"/>
  <c r="BK213" i="8"/>
  <c r="J282" i="8"/>
  <c r="BK250" i="8"/>
  <c r="BK229" i="8"/>
  <c r="BK300" i="8"/>
  <c r="BK283" i="8"/>
  <c r="BK248" i="8"/>
  <c r="J219" i="8"/>
  <c r="BK298" i="8"/>
  <c r="BK253" i="8"/>
  <c r="J216" i="8"/>
  <c r="J122" i="8"/>
  <c r="BK280" i="8"/>
  <c r="J260" i="8"/>
  <c r="BK221" i="8"/>
  <c r="J261" i="8"/>
  <c r="BK205" i="8"/>
  <c r="BK148" i="9"/>
  <c r="BK104" i="9"/>
  <c r="J123" i="9"/>
  <c r="J148" i="9"/>
  <c r="BK143" i="10"/>
  <c r="J99" i="10"/>
  <c r="J147" i="10"/>
  <c r="J101" i="10"/>
  <c r="BK156" i="10"/>
  <c r="BK138" i="10"/>
  <c r="J178" i="10"/>
  <c r="BK150" i="10"/>
  <c r="BK124" i="10"/>
  <c r="J96" i="10"/>
  <c r="BK149" i="10"/>
  <c r="J122" i="10"/>
  <c r="J102" i="10"/>
  <c r="J170" i="10"/>
  <c r="BK126" i="10"/>
  <c r="BK151" i="10"/>
  <c r="J107" i="10"/>
  <c r="J118" i="11"/>
  <c r="J119" i="11"/>
  <c r="J91" i="11"/>
  <c r="BK103" i="11"/>
  <c r="BK102" i="12"/>
  <c r="J117" i="12"/>
  <c r="J94" i="12"/>
  <c r="J107" i="12"/>
  <c r="J124" i="12"/>
  <c r="BK131" i="12"/>
  <c r="BK108" i="12"/>
  <c r="J100" i="13"/>
  <c r="J104" i="13"/>
  <c r="J135" i="14"/>
  <c r="J115" i="14"/>
  <c r="J94" i="14"/>
  <c r="J136" i="14"/>
  <c r="BK160" i="14"/>
  <c r="BK147" i="14"/>
  <c r="J121" i="14"/>
  <c r="BK138" i="14"/>
  <c r="BK108" i="14"/>
  <c r="J133" i="14"/>
  <c r="J172" i="14"/>
  <c r="J140" i="14"/>
  <c r="BK112" i="14"/>
  <c r="BK143" i="14"/>
  <c r="BK153" i="14"/>
  <c r="J98" i="14"/>
  <c r="BK120" i="15"/>
  <c r="BK109" i="15"/>
  <c r="BK128" i="15"/>
  <c r="BK112" i="15"/>
  <c r="J116" i="16"/>
  <c r="BK122" i="16"/>
  <c r="BK111" i="16"/>
  <c r="BK119" i="16"/>
  <c r="BK129" i="16"/>
  <c r="BK126" i="16"/>
  <c r="J106" i="16"/>
  <c r="BK114" i="17"/>
  <c r="BK107" i="17"/>
  <c r="J96" i="18"/>
  <c r="J97" i="18"/>
  <c r="BK91" i="18"/>
  <c r="J102" i="18"/>
  <c r="BK114" i="19"/>
  <c r="J95" i="19"/>
  <c r="BK107" i="19"/>
  <c r="BK92" i="19"/>
  <c r="J107" i="19"/>
  <c r="BK98" i="20"/>
  <c r="BK96" i="20"/>
  <c r="BK93" i="20"/>
  <c r="J285" i="21"/>
  <c r="J284" i="21"/>
  <c r="BK289" i="21"/>
  <c r="BK309" i="2"/>
  <c r="J282" i="2"/>
  <c r="BK244" i="2"/>
  <c r="J220" i="2"/>
  <c r="BK154" i="2"/>
  <c r="BK318" i="2"/>
  <c r="BK264" i="2"/>
  <c r="J245" i="2"/>
  <c r="BK171" i="2"/>
  <c r="BK327" i="2"/>
  <c r="BK324" i="2"/>
  <c r="BK317" i="2"/>
  <c r="BK291" i="2"/>
  <c r="BK253" i="2"/>
  <c r="BK166" i="2"/>
  <c r="J273" i="2"/>
  <c r="J242" i="2"/>
  <c r="J207" i="2"/>
  <c r="AS73" i="1"/>
  <c r="BK263" i="2"/>
  <c r="BK199" i="2"/>
  <c r="AS55" i="1"/>
  <c r="J257" i="2"/>
  <c r="J180" i="2"/>
  <c r="AS64" i="1"/>
  <c r="J248" i="2"/>
  <c r="BK163" i="2"/>
  <c r="J284" i="2"/>
  <c r="BK239" i="2"/>
  <c r="J162" i="2"/>
  <c r="J184" i="3"/>
  <c r="J117" i="3"/>
  <c r="BK104" i="3"/>
  <c r="BK184" i="3"/>
  <c r="J119" i="3"/>
  <c r="BK249" i="4"/>
  <c r="J119" i="4"/>
  <c r="BK234" i="4"/>
  <c r="BK217" i="4"/>
  <c r="J178" i="4"/>
  <c r="BK282" i="4"/>
  <c r="J260" i="4"/>
  <c r="BK238" i="4"/>
  <c r="J133" i="4"/>
  <c r="BK274" i="4"/>
  <c r="J251" i="4"/>
  <c r="J230" i="4"/>
  <c r="BK151" i="4"/>
  <c r="J270" i="4"/>
  <c r="BK226" i="4"/>
  <c r="BK204" i="4"/>
  <c r="J292" i="4"/>
  <c r="BK263" i="4"/>
  <c r="J124" i="4"/>
  <c r="BK280" i="4"/>
  <c r="BK254" i="4"/>
  <c r="J232" i="4"/>
  <c r="BK278" i="4"/>
  <c r="BK230" i="4"/>
  <c r="BK198" i="4"/>
  <c r="BK159" i="5"/>
  <c r="BK164" i="5"/>
  <c r="J117" i="5"/>
  <c r="J122" i="5"/>
  <c r="J295" i="6"/>
  <c r="BK241" i="6"/>
  <c r="J223" i="6"/>
  <c r="J140" i="6"/>
  <c r="BK302" i="6"/>
  <c r="BK252" i="6"/>
  <c r="J228" i="6"/>
  <c r="BK139" i="6"/>
  <c r="BK285" i="6"/>
  <c r="BK260" i="6"/>
  <c r="BK201" i="6"/>
  <c r="BK293" i="6"/>
  <c r="BK273" i="6"/>
  <c r="J235" i="6"/>
  <c r="BK295" i="6"/>
  <c r="J270" i="6"/>
  <c r="BK236" i="6"/>
  <c r="J212" i="6"/>
  <c r="BK305" i="6"/>
  <c r="BK254" i="6"/>
  <c r="J219" i="6"/>
  <c r="J309" i="6"/>
  <c r="BK278" i="6"/>
  <c r="J231" i="6"/>
  <c r="BK132" i="6"/>
  <c r="BK299" i="6"/>
  <c r="J266" i="6"/>
  <c r="BK219" i="6"/>
  <c r="J139" i="6"/>
  <c r="J97" i="7"/>
  <c r="BK97" i="7"/>
  <c r="J153" i="7"/>
  <c r="BK291" i="8"/>
  <c r="BK254" i="8"/>
  <c r="BK227" i="8"/>
  <c r="BK208" i="8"/>
  <c r="BK143" i="8"/>
  <c r="BK278" i="8"/>
  <c r="J242" i="8"/>
  <c r="BK297" i="8"/>
  <c r="J287" i="8"/>
  <c r="BK262" i="8"/>
  <c r="J167" i="8"/>
  <c r="BK275" i="8"/>
  <c r="J239" i="8"/>
  <c r="BK148" i="8"/>
  <c r="BK263" i="8"/>
  <c r="J233" i="8"/>
  <c r="J148" i="8"/>
  <c r="J267" i="8"/>
  <c r="J226" i="8"/>
  <c r="BK197" i="8"/>
  <c r="J105" i="8"/>
  <c r="BK267" i="8"/>
  <c r="J237" i="8"/>
  <c r="BK105" i="8"/>
  <c r="J234" i="8"/>
  <c r="BK98" i="8"/>
  <c r="J96" i="9"/>
  <c r="J156" i="9"/>
  <c r="J111" i="9"/>
  <c r="J179" i="10"/>
  <c r="BK145" i="10"/>
  <c r="BK97" i="10"/>
  <c r="J125" i="10"/>
  <c r="J162" i="10"/>
  <c r="BK105" i="10"/>
  <c r="J165" i="10"/>
  <c r="J140" i="10"/>
  <c r="J118" i="10"/>
  <c r="J174" i="10"/>
  <c r="J144" i="10"/>
  <c r="J124" i="10"/>
  <c r="BK106" i="10"/>
  <c r="BK177" i="10"/>
  <c r="J150" i="10"/>
  <c r="J153" i="10"/>
  <c r="J94" i="10"/>
  <c r="J112" i="11"/>
  <c r="BK117" i="11"/>
  <c r="BK128" i="11"/>
  <c r="J99" i="11"/>
  <c r="BK114" i="12"/>
  <c r="BK94" i="12"/>
  <c r="J109" i="12"/>
  <c r="J118" i="12"/>
  <c r="J127" i="12"/>
  <c r="BK97" i="12"/>
  <c r="J120" i="12"/>
  <c r="BK96" i="12"/>
  <c r="BK96" i="13"/>
  <c r="J102" i="13"/>
  <c r="J138" i="14"/>
  <c r="BK128" i="14"/>
  <c r="BK114" i="14"/>
  <c r="J170" i="14"/>
  <c r="BK154" i="14"/>
  <c r="BK110" i="14"/>
  <c r="BK156" i="14"/>
  <c r="BK116" i="14"/>
  <c r="BK134" i="14"/>
  <c r="J160" i="14"/>
  <c r="BK100" i="14"/>
  <c r="J130" i="14"/>
  <c r="J154" i="14"/>
  <c r="BK146" i="14"/>
  <c r="BK94" i="14"/>
  <c r="J102" i="15"/>
  <c r="BK102" i="15"/>
  <c r="BK126" i="15"/>
  <c r="BK123" i="16"/>
  <c r="J97" i="16"/>
  <c r="J96" i="16"/>
  <c r="J114" i="16"/>
  <c r="J110" i="16"/>
  <c r="BK108" i="16"/>
  <c r="J100" i="16"/>
  <c r="J108" i="16"/>
  <c r="J91" i="17"/>
  <c r="J103" i="18"/>
  <c r="BK93" i="18"/>
  <c r="J101" i="18"/>
  <c r="BK103" i="18"/>
  <c r="BK98" i="19"/>
  <c r="J98" i="19"/>
  <c r="J100" i="19"/>
  <c r="J113" i="19"/>
  <c r="J94" i="20"/>
  <c r="J105" i="20"/>
  <c r="J90" i="20"/>
  <c r="J92" i="20"/>
  <c r="BK284" i="21"/>
  <c r="J289" i="21"/>
  <c r="J319" i="2"/>
  <c r="J297" i="2"/>
  <c r="J253" i="2"/>
  <c r="BK230" i="2"/>
  <c r="J168" i="2"/>
  <c r="J283" i="2"/>
  <c r="J265" i="2"/>
  <c r="J212" i="2"/>
  <c r="BK150" i="2"/>
  <c r="J324" i="2"/>
  <c r="J308" i="2"/>
  <c r="J299" i="2"/>
  <c r="J249" i="2"/>
  <c r="J199" i="2"/>
  <c r="AS76" i="1"/>
  <c r="BK228" i="2"/>
  <c r="BK121" i="2"/>
  <c r="J302" i="2"/>
  <c r="BK285" i="2"/>
  <c r="J271" i="2"/>
  <c r="J211" i="2"/>
  <c r="J320" i="2"/>
  <c r="J280" i="2"/>
  <c r="BK226" i="2"/>
  <c r="BK140" i="2"/>
  <c r="BK284" i="2"/>
  <c r="J237" i="2"/>
  <c r="BK209" i="2"/>
  <c r="BK305" i="2"/>
  <c r="BK270" i="2"/>
  <c r="J254" i="2"/>
  <c r="J215" i="2"/>
  <c r="BK107" i="2"/>
  <c r="J153" i="3"/>
  <c r="BK193" i="3"/>
  <c r="BK173" i="3"/>
  <c r="J168" i="3"/>
  <c r="BK158" i="3"/>
  <c r="BK149" i="3"/>
  <c r="J138" i="3"/>
  <c r="J124" i="3"/>
  <c r="BK119" i="3"/>
  <c r="J104" i="3"/>
  <c r="BK292" i="4"/>
  <c r="BK266" i="4"/>
  <c r="BK232" i="4"/>
  <c r="J198" i="4"/>
  <c r="J289" i="4"/>
  <c r="BK241" i="4"/>
  <c r="J211" i="4"/>
  <c r="BK281" i="4"/>
  <c r="J246" i="4"/>
  <c r="BK211" i="4"/>
  <c r="J113" i="4"/>
  <c r="J269" i="4"/>
  <c r="J234" i="4"/>
  <c r="J290" i="4"/>
  <c r="BK269" i="4"/>
  <c r="BK236" i="4"/>
  <c r="BK200" i="4"/>
  <c r="J293" i="4"/>
  <c r="BK262" i="4"/>
  <c r="J227" i="4"/>
  <c r="BK104" i="4"/>
  <c r="BK110" i="5"/>
  <c r="J110" i="5"/>
  <c r="J102" i="5"/>
  <c r="BK181" i="5"/>
  <c r="BK314" i="6"/>
  <c r="BK301" i="6"/>
  <c r="J283" i="6"/>
  <c r="BK229" i="6"/>
  <c r="J148" i="6"/>
  <c r="J265" i="6"/>
  <c r="BK244" i="6"/>
  <c r="BK144" i="6"/>
  <c r="J299" i="6"/>
  <c r="J264" i="6"/>
  <c r="J229" i="6"/>
  <c r="BK162" i="6"/>
  <c r="J289" i="6"/>
  <c r="J259" i="6"/>
  <c r="BK214" i="6"/>
  <c r="J162" i="6"/>
  <c r="J285" i="6"/>
  <c r="BK261" i="6"/>
  <c r="BK226" i="6"/>
  <c r="J128" i="6"/>
  <c r="J278" i="6"/>
  <c r="BK233" i="6"/>
  <c r="BK148" i="6"/>
  <c r="J281" i="6"/>
  <c r="J241" i="6"/>
  <c r="J193" i="6"/>
  <c r="J313" i="6"/>
  <c r="J287" i="6"/>
  <c r="J252" i="6"/>
  <c r="J214" i="6"/>
  <c r="J118" i="6"/>
  <c r="BK185" i="7"/>
  <c r="BK153" i="7"/>
  <c r="BK161" i="7"/>
  <c r="J142" i="7"/>
  <c r="BK299" i="8"/>
  <c r="BK273" i="8"/>
  <c r="BK240" i="8"/>
  <c r="J202" i="8"/>
  <c r="BK294" i="8"/>
  <c r="J273" i="8"/>
  <c r="BK216" i="8"/>
  <c r="BK296" i="8"/>
  <c r="J275" i="8"/>
  <c r="J258" i="8"/>
  <c r="J157" i="8"/>
  <c r="BK264" i="8"/>
  <c r="J236" i="8"/>
  <c r="J192" i="8"/>
  <c r="J280" i="8"/>
  <c r="J243" i="8"/>
  <c r="J207" i="8"/>
  <c r="J288" i="8"/>
  <c r="BK256" i="8"/>
  <c r="BK230" i="8"/>
  <c r="J201" i="8"/>
  <c r="J300" i="8"/>
  <c r="J251" i="8"/>
  <c r="BK212" i="8"/>
  <c r="BK268" i="8"/>
  <c r="J235" i="8"/>
  <c r="BK136" i="8"/>
  <c r="BK123" i="9"/>
  <c r="BK94" i="9"/>
  <c r="J182" i="9"/>
  <c r="J94" i="9"/>
  <c r="J169" i="10"/>
  <c r="J117" i="10"/>
  <c r="BK158" i="10"/>
  <c r="J142" i="10"/>
  <c r="J176" i="10"/>
  <c r="J149" i="10"/>
  <c r="BK125" i="10"/>
  <c r="BK99" i="10"/>
  <c r="J152" i="10"/>
  <c r="BK129" i="10"/>
  <c r="BK107" i="10"/>
  <c r="BK169" i="10"/>
  <c r="BK142" i="10"/>
  <c r="BK128" i="10"/>
  <c r="J104" i="10"/>
  <c r="BK163" i="10"/>
  <c r="J134" i="10"/>
  <c r="J97" i="10"/>
  <c r="BK137" i="10"/>
  <c r="J123" i="11"/>
  <c r="J121" i="11"/>
  <c r="BK121" i="11"/>
  <c r="BK91" i="11"/>
  <c r="BK95" i="12"/>
  <c r="J112" i="12"/>
  <c r="BK127" i="12"/>
  <c r="J97" i="12"/>
  <c r="J108" i="12"/>
  <c r="J126" i="12"/>
  <c r="BK105" i="12"/>
  <c r="J96" i="13"/>
  <c r="BK104" i="13"/>
  <c r="BK163" i="14"/>
  <c r="J129" i="14"/>
  <c r="J103" i="14"/>
  <c r="BK168" i="14"/>
  <c r="J152" i="14"/>
  <c r="BK106" i="14"/>
  <c r="BK141" i="14"/>
  <c r="J146" i="14"/>
  <c r="J124" i="14"/>
  <c r="J148" i="14"/>
  <c r="J113" i="14"/>
  <c r="BK135" i="14"/>
  <c r="J147" i="14"/>
  <c r="J144" i="14"/>
  <c r="BK95" i="14"/>
  <c r="J134" i="15"/>
  <c r="J128" i="15"/>
  <c r="J92" i="15"/>
  <c r="J124" i="15"/>
  <c r="J122" i="16"/>
  <c r="BK94" i="16"/>
  <c r="J129" i="16"/>
  <c r="BK110" i="16"/>
  <c r="BK99" i="16"/>
  <c r="J120" i="16"/>
  <c r="J119" i="16"/>
  <c r="BK96" i="16"/>
  <c r="J114" i="17"/>
  <c r="BK105" i="17"/>
  <c r="J94" i="18"/>
  <c r="J104" i="18"/>
  <c r="BK90" i="18"/>
  <c r="BK96" i="19"/>
  <c r="BK94" i="19"/>
  <c r="BK95" i="19"/>
  <c r="J108" i="19"/>
  <c r="J95" i="20"/>
  <c r="BK101" i="20"/>
  <c r="J97" i="20"/>
  <c r="BK103" i="20"/>
  <c r="J286" i="21"/>
  <c r="J148" i="21"/>
  <c r="J268" i="21"/>
  <c r="P188" i="2" l="1"/>
  <c r="R252" i="2"/>
  <c r="P294" i="2"/>
  <c r="P268" i="2"/>
  <c r="BK137" i="3"/>
  <c r="J137" i="3" s="1"/>
  <c r="J69" i="3" s="1"/>
  <c r="T182" i="4"/>
  <c r="BK225" i="4"/>
  <c r="BK216" i="4" s="1"/>
  <c r="BK267" i="4"/>
  <c r="J267" i="4" s="1"/>
  <c r="J71" i="4" s="1"/>
  <c r="BK285" i="4"/>
  <c r="J285" i="4"/>
  <c r="J73" i="4" s="1"/>
  <c r="P135" i="5"/>
  <c r="P134" i="5" s="1"/>
  <c r="T166" i="6"/>
  <c r="T97" i="6"/>
  <c r="T224" i="6"/>
  <c r="T238" i="6"/>
  <c r="T282" i="6"/>
  <c r="T257" i="6"/>
  <c r="T294" i="6"/>
  <c r="P141" i="7"/>
  <c r="P187" i="8"/>
  <c r="P97" i="8"/>
  <c r="T218" i="8"/>
  <c r="T238" i="8"/>
  <c r="BK284" i="8"/>
  <c r="J284" i="8"/>
  <c r="J73" i="8" s="1"/>
  <c r="P136" i="9"/>
  <c r="P135" i="9" s="1"/>
  <c r="P109" i="10"/>
  <c r="P121" i="10"/>
  <c r="BK172" i="10"/>
  <c r="J172" i="10"/>
  <c r="J69" i="10" s="1"/>
  <c r="BK90" i="11"/>
  <c r="J90" i="11"/>
  <c r="J65" i="11" s="1"/>
  <c r="P93" i="12"/>
  <c r="P110" i="12"/>
  <c r="P125" i="12"/>
  <c r="BK106" i="13"/>
  <c r="J106" i="13" s="1"/>
  <c r="J66" i="13" s="1"/>
  <c r="P93" i="14"/>
  <c r="T123" i="14"/>
  <c r="P91" i="15"/>
  <c r="P133" i="15"/>
  <c r="BK98" i="16"/>
  <c r="J98" i="16" s="1"/>
  <c r="J66" i="16" s="1"/>
  <c r="BK121" i="16"/>
  <c r="J121" i="16"/>
  <c r="J68" i="16" s="1"/>
  <c r="T121" i="16"/>
  <c r="P169" i="2"/>
  <c r="P97" i="2" s="1"/>
  <c r="P96" i="2" s="1"/>
  <c r="AU56" i="1" s="1"/>
  <c r="BK238" i="2"/>
  <c r="J238" i="2"/>
  <c r="J68" i="2" s="1"/>
  <c r="BK258" i="2"/>
  <c r="J258" i="2" s="1"/>
  <c r="J70" i="2" s="1"/>
  <c r="BK307" i="2"/>
  <c r="J307" i="2"/>
  <c r="J73" i="2"/>
  <c r="T137" i="3"/>
  <c r="T136" i="3" s="1"/>
  <c r="R199" i="4"/>
  <c r="R231" i="4"/>
  <c r="R285" i="4"/>
  <c r="P93" i="5"/>
  <c r="R109" i="5"/>
  <c r="BK166" i="6"/>
  <c r="J166" i="6"/>
  <c r="J65" i="6" s="1"/>
  <c r="BK224" i="6"/>
  <c r="J224" i="6"/>
  <c r="J68" i="6"/>
  <c r="P238" i="6"/>
  <c r="P282" i="6"/>
  <c r="P257" i="6" s="1"/>
  <c r="P294" i="6"/>
  <c r="BK94" i="7"/>
  <c r="J94" i="7"/>
  <c r="J65" i="7" s="1"/>
  <c r="R141" i="7"/>
  <c r="T187" i="8"/>
  <c r="T97" i="8" s="1"/>
  <c r="T232" i="8"/>
  <c r="T209" i="8" s="1"/>
  <c r="R238" i="8"/>
  <c r="R290" i="8"/>
  <c r="P93" i="9"/>
  <c r="T110" i="9"/>
  <c r="T109" i="10"/>
  <c r="T92" i="10" s="1"/>
  <c r="T121" i="10"/>
  <c r="R172" i="10"/>
  <c r="T90" i="11"/>
  <c r="P98" i="12"/>
  <c r="BK122" i="12"/>
  <c r="J122" i="12" s="1"/>
  <c r="J68" i="12" s="1"/>
  <c r="BK90" i="13"/>
  <c r="J90" i="13" s="1"/>
  <c r="J65" i="13" s="1"/>
  <c r="T106" i="13"/>
  <c r="BK99" i="14"/>
  <c r="J99" i="14" s="1"/>
  <c r="J66" i="14" s="1"/>
  <c r="P111" i="14"/>
  <c r="T166" i="14"/>
  <c r="R119" i="15"/>
  <c r="P93" i="16"/>
  <c r="R109" i="16"/>
  <c r="BK124" i="16"/>
  <c r="J124" i="16" s="1"/>
  <c r="J69" i="16" s="1"/>
  <c r="BK90" i="17"/>
  <c r="J90" i="17"/>
  <c r="J65" i="17" s="1"/>
  <c r="T188" i="2"/>
  <c r="T97" i="2" s="1"/>
  <c r="BK252" i="2"/>
  <c r="J252" i="2" s="1"/>
  <c r="J69" i="2" s="1"/>
  <c r="T258" i="2"/>
  <c r="T307" i="2"/>
  <c r="P137" i="3"/>
  <c r="P136" i="3" s="1"/>
  <c r="P199" i="4"/>
  <c r="P231" i="4"/>
  <c r="P279" i="4"/>
  <c r="R135" i="5"/>
  <c r="R134" i="5"/>
  <c r="R188" i="6"/>
  <c r="R238" i="6"/>
  <c r="R282" i="6"/>
  <c r="R257" i="6"/>
  <c r="R294" i="6"/>
  <c r="T141" i="7"/>
  <c r="P218" i="8"/>
  <c r="BK272" i="8"/>
  <c r="J272" i="8"/>
  <c r="J72" i="8" s="1"/>
  <c r="P290" i="8"/>
  <c r="BK93" i="9"/>
  <c r="J93" i="9" s="1"/>
  <c r="J65" i="9" s="1"/>
  <c r="BK110" i="9"/>
  <c r="J110" i="9"/>
  <c r="J67" i="9"/>
  <c r="R109" i="10"/>
  <c r="R121" i="10"/>
  <c r="T172" i="10"/>
  <c r="P90" i="11"/>
  <c r="T93" i="12"/>
  <c r="T110" i="12"/>
  <c r="R125" i="12"/>
  <c r="T99" i="14"/>
  <c r="BK111" i="14"/>
  <c r="J111" i="14"/>
  <c r="J67" i="14"/>
  <c r="BK166" i="14"/>
  <c r="J166" i="14" s="1"/>
  <c r="J69" i="14" s="1"/>
  <c r="BK119" i="15"/>
  <c r="J119" i="15"/>
  <c r="J66" i="15" s="1"/>
  <c r="BK93" i="16"/>
  <c r="J93" i="16" s="1"/>
  <c r="J65" i="16" s="1"/>
  <c r="P109" i="16"/>
  <c r="T124" i="16"/>
  <c r="R90" i="17"/>
  <c r="R89" i="17"/>
  <c r="R88" i="17" s="1"/>
  <c r="P89" i="18"/>
  <c r="P88" i="18"/>
  <c r="P87" i="18"/>
  <c r="AU80" i="1" s="1"/>
  <c r="AU79" i="1" s="1"/>
  <c r="P89" i="19"/>
  <c r="P88" i="19" s="1"/>
  <c r="P87" i="19" s="1"/>
  <c r="AU82" i="1" s="1"/>
  <c r="BK89" i="20"/>
  <c r="J89" i="20"/>
  <c r="J65" i="20"/>
  <c r="R188" i="2"/>
  <c r="P252" i="2"/>
  <c r="BK294" i="2"/>
  <c r="J294" i="2"/>
  <c r="J72" i="2" s="1"/>
  <c r="P307" i="2"/>
  <c r="P316" i="2"/>
  <c r="T316" i="2"/>
  <c r="BK93" i="3"/>
  <c r="J93" i="3"/>
  <c r="J65" i="3"/>
  <c r="BK111" i="3"/>
  <c r="J111" i="3" s="1"/>
  <c r="J67" i="3" s="1"/>
  <c r="P182" i="4"/>
  <c r="P96" i="4"/>
  <c r="R225" i="4"/>
  <c r="R216" i="4"/>
  <c r="R267" i="4"/>
  <c r="R242" i="4" s="1"/>
  <c r="P285" i="4"/>
  <c r="BK135" i="5"/>
  <c r="BK134" i="5"/>
  <c r="J134" i="5"/>
  <c r="J68" i="5" s="1"/>
  <c r="BK188" i="6"/>
  <c r="J188" i="6"/>
  <c r="J66" i="6"/>
  <c r="BK238" i="6"/>
  <c r="BK213" i="6" s="1"/>
  <c r="J238" i="6"/>
  <c r="J69" i="6" s="1"/>
  <c r="BK282" i="6"/>
  <c r="J282" i="6" s="1"/>
  <c r="J72" i="6" s="1"/>
  <c r="BK294" i="6"/>
  <c r="J294" i="6"/>
  <c r="J73" i="6" s="1"/>
  <c r="BK109" i="7"/>
  <c r="J109" i="7"/>
  <c r="J67" i="7"/>
  <c r="R136" i="7"/>
  <c r="R232" i="8"/>
  <c r="P238" i="8"/>
  <c r="BK290" i="8"/>
  <c r="J290" i="8"/>
  <c r="J74" i="8"/>
  <c r="T93" i="9"/>
  <c r="T92" i="9"/>
  <c r="R110" i="9"/>
  <c r="BK93" i="10"/>
  <c r="J93" i="10" s="1"/>
  <c r="J65" i="10" s="1"/>
  <c r="BK133" i="10"/>
  <c r="J133" i="10"/>
  <c r="J68" i="10" s="1"/>
  <c r="R116" i="11"/>
  <c r="BK93" i="12"/>
  <c r="J93" i="12"/>
  <c r="J65" i="12"/>
  <c r="BK110" i="12"/>
  <c r="J110" i="12" s="1"/>
  <c r="J67" i="12" s="1"/>
  <c r="R122" i="12"/>
  <c r="P106" i="13"/>
  <c r="P89" i="13" s="1"/>
  <c r="P88" i="13" s="1"/>
  <c r="AU72" i="1" s="1"/>
  <c r="T93" i="14"/>
  <c r="R123" i="14"/>
  <c r="T119" i="15"/>
  <c r="T93" i="16"/>
  <c r="T98" i="16"/>
  <c r="R121" i="16"/>
  <c r="T89" i="18"/>
  <c r="T88" i="18"/>
  <c r="T87" i="18" s="1"/>
  <c r="R89" i="20"/>
  <c r="R88" i="20" s="1"/>
  <c r="R87" i="20" s="1"/>
  <c r="T88" i="21"/>
  <c r="BK188" i="2"/>
  <c r="J188" i="2" s="1"/>
  <c r="J66" i="2" s="1"/>
  <c r="R238" i="2"/>
  <c r="P258" i="2"/>
  <c r="R294" i="2"/>
  <c r="R268" i="2"/>
  <c r="BK316" i="2"/>
  <c r="J316" i="2"/>
  <c r="J74" i="2" s="1"/>
  <c r="R316" i="2"/>
  <c r="P93" i="3"/>
  <c r="P111" i="3"/>
  <c r="T199" i="4"/>
  <c r="T96" i="4" s="1"/>
  <c r="T231" i="4"/>
  <c r="BK279" i="4"/>
  <c r="J279" i="4"/>
  <c r="J72" i="4"/>
  <c r="R93" i="5"/>
  <c r="R92" i="5" s="1"/>
  <c r="R91" i="5" s="1"/>
  <c r="BK109" i="5"/>
  <c r="J109" i="5"/>
  <c r="J67" i="5" s="1"/>
  <c r="P166" i="6"/>
  <c r="P224" i="6"/>
  <c r="P248" i="6"/>
  <c r="P213" i="6" s="1"/>
  <c r="BK303" i="6"/>
  <c r="J303" i="6"/>
  <c r="J74" i="6" s="1"/>
  <c r="T94" i="7"/>
  <c r="P109" i="7"/>
  <c r="P136" i="7"/>
  <c r="R218" i="8"/>
  <c r="R209" i="8"/>
  <c r="P272" i="8"/>
  <c r="P247" i="8" s="1"/>
  <c r="P284" i="8"/>
  <c r="R93" i="9"/>
  <c r="R92" i="9"/>
  <c r="P110" i="9"/>
  <c r="T93" i="10"/>
  <c r="P133" i="10"/>
  <c r="R90" i="11"/>
  <c r="R89" i="11" s="1"/>
  <c r="R88" i="11" s="1"/>
  <c r="BK98" i="12"/>
  <c r="J98" i="12" s="1"/>
  <c r="J66" i="12" s="1"/>
  <c r="P122" i="12"/>
  <c r="P90" i="13"/>
  <c r="BK93" i="14"/>
  <c r="J93" i="14"/>
  <c r="J65" i="14" s="1"/>
  <c r="P123" i="14"/>
  <c r="P119" i="15"/>
  <c r="R93" i="16"/>
  <c r="P98" i="16"/>
  <c r="P121" i="16"/>
  <c r="T90" i="17"/>
  <c r="T89" i="17"/>
  <c r="T88" i="17" s="1"/>
  <c r="BK89" i="18"/>
  <c r="J89" i="18"/>
  <c r="J65" i="18"/>
  <c r="R89" i="19"/>
  <c r="R88" i="19"/>
  <c r="R87" i="19" s="1"/>
  <c r="BK282" i="21"/>
  <c r="J282" i="21"/>
  <c r="J65" i="21" s="1"/>
  <c r="R169" i="2"/>
  <c r="R97" i="2"/>
  <c r="P238" i="2"/>
  <c r="P227" i="2"/>
  <c r="T252" i="2"/>
  <c r="T294" i="2"/>
  <c r="T268" i="2" s="1"/>
  <c r="T93" i="3"/>
  <c r="T111" i="3"/>
  <c r="BK182" i="4"/>
  <c r="J182" i="4" s="1"/>
  <c r="J65" i="4" s="1"/>
  <c r="T225" i="4"/>
  <c r="T216" i="4"/>
  <c r="T267" i="4"/>
  <c r="T242" i="4"/>
  <c r="T279" i="4"/>
  <c r="BK93" i="5"/>
  <c r="J93" i="5" s="1"/>
  <c r="J65" i="5" s="1"/>
  <c r="T109" i="5"/>
  <c r="P188" i="6"/>
  <c r="P97" i="6" s="1"/>
  <c r="BK248" i="6"/>
  <c r="J248" i="6" s="1"/>
  <c r="J70" i="6" s="1"/>
  <c r="T303" i="6"/>
  <c r="R109" i="7"/>
  <c r="BK136" i="7"/>
  <c r="R187" i="8"/>
  <c r="R97" i="8"/>
  <c r="P232" i="8"/>
  <c r="P209" i="8" s="1"/>
  <c r="BK238" i="8"/>
  <c r="BK209" i="8" s="1"/>
  <c r="J209" i="8" s="1"/>
  <c r="J67" i="8" s="1"/>
  <c r="T290" i="8"/>
  <c r="T136" i="9"/>
  <c r="T135" i="9" s="1"/>
  <c r="BK109" i="10"/>
  <c r="J109" i="10"/>
  <c r="J66" i="10"/>
  <c r="BK121" i="10"/>
  <c r="J121" i="10"/>
  <c r="J67" i="10" s="1"/>
  <c r="P172" i="10"/>
  <c r="BK116" i="11"/>
  <c r="BK89" i="11" s="1"/>
  <c r="J89" i="11" s="1"/>
  <c r="J64" i="11" s="1"/>
  <c r="J116" i="11"/>
  <c r="J66" i="11" s="1"/>
  <c r="T98" i="12"/>
  <c r="T122" i="12"/>
  <c r="R90" i="13"/>
  <c r="R99" i="14"/>
  <c r="R111" i="14"/>
  <c r="R91" i="15"/>
  <c r="R133" i="15"/>
  <c r="R90" i="15" s="1"/>
  <c r="R89" i="15" s="1"/>
  <c r="BK109" i="16"/>
  <c r="J109" i="16"/>
  <c r="J67" i="16" s="1"/>
  <c r="R124" i="16"/>
  <c r="BK89" i="19"/>
  <c r="J89" i="19" s="1"/>
  <c r="J65" i="19" s="1"/>
  <c r="P89" i="20"/>
  <c r="P88" i="20" s="1"/>
  <c r="P87" i="20" s="1"/>
  <c r="AU83" i="1" s="1"/>
  <c r="BK88" i="21"/>
  <c r="J88" i="21" s="1"/>
  <c r="J64" i="21" s="1"/>
  <c r="R282" i="21"/>
  <c r="BK169" i="2"/>
  <c r="J169" i="2" s="1"/>
  <c r="J65" i="2" s="1"/>
  <c r="T169" i="2"/>
  <c r="T238" i="2"/>
  <c r="T227" i="2" s="1"/>
  <c r="R258" i="2"/>
  <c r="R307" i="2"/>
  <c r="R93" i="3"/>
  <c r="R111" i="3"/>
  <c r="BK199" i="4"/>
  <c r="J199" i="4" s="1"/>
  <c r="J66" i="4" s="1"/>
  <c r="BK231" i="4"/>
  <c r="J231" i="4"/>
  <c r="J69" i="4" s="1"/>
  <c r="R279" i="4"/>
  <c r="T135" i="5"/>
  <c r="T134" i="5"/>
  <c r="T188" i="6"/>
  <c r="T248" i="6"/>
  <c r="T213" i="6" s="1"/>
  <c r="P303" i="6"/>
  <c r="R94" i="7"/>
  <c r="R93" i="7" s="1"/>
  <c r="T109" i="7"/>
  <c r="T136" i="7"/>
  <c r="BK187" i="8"/>
  <c r="J187" i="8" s="1"/>
  <c r="J66" i="8" s="1"/>
  <c r="BK232" i="8"/>
  <c r="J232" i="8"/>
  <c r="J69" i="8" s="1"/>
  <c r="T272" i="8"/>
  <c r="T247" i="8" s="1"/>
  <c r="T284" i="8"/>
  <c r="R136" i="9"/>
  <c r="R135" i="9" s="1"/>
  <c r="P93" i="10"/>
  <c r="P92" i="10"/>
  <c r="P91" i="10" s="1"/>
  <c r="AU68" i="1" s="1"/>
  <c r="R133" i="10"/>
  <c r="T116" i="11"/>
  <c r="R93" i="12"/>
  <c r="R110" i="12"/>
  <c r="T125" i="12"/>
  <c r="T90" i="13"/>
  <c r="T89" i="13" s="1"/>
  <c r="T88" i="13" s="1"/>
  <c r="R93" i="14"/>
  <c r="R92" i="14"/>
  <c r="P99" i="14"/>
  <c r="T111" i="14"/>
  <c r="P166" i="14"/>
  <c r="BK91" i="15"/>
  <c r="BK90" i="15" s="1"/>
  <c r="J90" i="15" s="1"/>
  <c r="J64" i="15" s="1"/>
  <c r="BK133" i="15"/>
  <c r="J133" i="15" s="1"/>
  <c r="J67" i="15" s="1"/>
  <c r="T109" i="16"/>
  <c r="P90" i="17"/>
  <c r="P89" i="17"/>
  <c r="P88" i="17" s="1"/>
  <c r="AU78" i="1" s="1"/>
  <c r="R89" i="18"/>
  <c r="R88" i="18"/>
  <c r="R87" i="18" s="1"/>
  <c r="R88" i="21"/>
  <c r="R87" i="21" s="1"/>
  <c r="T282" i="21"/>
  <c r="R137" i="3"/>
  <c r="R136" i="3" s="1"/>
  <c r="R182" i="4"/>
  <c r="R96" i="4"/>
  <c r="R95" i="4" s="1"/>
  <c r="P225" i="4"/>
  <c r="P216" i="4"/>
  <c r="P267" i="4"/>
  <c r="P242" i="4" s="1"/>
  <c r="T285" i="4"/>
  <c r="T93" i="5"/>
  <c r="T92" i="5" s="1"/>
  <c r="T91" i="5" s="1"/>
  <c r="P109" i="5"/>
  <c r="R166" i="6"/>
  <c r="R97" i="6"/>
  <c r="R224" i="6"/>
  <c r="R248" i="6"/>
  <c r="R213" i="6" s="1"/>
  <c r="R303" i="6"/>
  <c r="P94" i="7"/>
  <c r="P93" i="7" s="1"/>
  <c r="BK141" i="7"/>
  <c r="J141" i="7" s="1"/>
  <c r="J70" i="7" s="1"/>
  <c r="BK218" i="8"/>
  <c r="J218" i="8"/>
  <c r="J68" i="8" s="1"/>
  <c r="R272" i="8"/>
  <c r="R247" i="8"/>
  <c r="R284" i="8"/>
  <c r="BK136" i="9"/>
  <c r="J136" i="9"/>
  <c r="J69" i="9" s="1"/>
  <c r="R93" i="10"/>
  <c r="R92" i="10" s="1"/>
  <c r="R91" i="10" s="1"/>
  <c r="T133" i="10"/>
  <c r="P116" i="11"/>
  <c r="R98" i="12"/>
  <c r="BK125" i="12"/>
  <c r="J125" i="12"/>
  <c r="J69" i="12"/>
  <c r="R106" i="13"/>
  <c r="BK123" i="14"/>
  <c r="J123" i="14" s="1"/>
  <c r="J68" i="14" s="1"/>
  <c r="R166" i="14"/>
  <c r="T91" i="15"/>
  <c r="T90" i="15"/>
  <c r="T89" i="15"/>
  <c r="T133" i="15"/>
  <c r="R98" i="16"/>
  <c r="P124" i="16"/>
  <c r="T89" i="19"/>
  <c r="T88" i="19" s="1"/>
  <c r="T87" i="19" s="1"/>
  <c r="T89" i="20"/>
  <c r="T88" i="20"/>
  <c r="T87" i="20" s="1"/>
  <c r="P88" i="21"/>
  <c r="P87" i="21" s="1"/>
  <c r="AU85" i="1" s="1"/>
  <c r="AU84" i="1" s="1"/>
  <c r="P282" i="21"/>
  <c r="BK97" i="8"/>
  <c r="J97" i="8" s="1"/>
  <c r="J64" i="8" s="1"/>
  <c r="BK97" i="2"/>
  <c r="BK268" i="2"/>
  <c r="J268" i="2" s="1"/>
  <c r="J71" i="2" s="1"/>
  <c r="BK161" i="8"/>
  <c r="J161" i="8"/>
  <c r="J65" i="8"/>
  <c r="BK103" i="9"/>
  <c r="J103" i="9" s="1"/>
  <c r="J66" i="9" s="1"/>
  <c r="BK103" i="3"/>
  <c r="J103" i="3" s="1"/>
  <c r="J66" i="3" s="1"/>
  <c r="BK102" i="7"/>
  <c r="J102" i="7" s="1"/>
  <c r="J66" i="7" s="1"/>
  <c r="BK96" i="4"/>
  <c r="J96" i="4"/>
  <c r="J64" i="4" s="1"/>
  <c r="BK101" i="5"/>
  <c r="J101" i="5" s="1"/>
  <c r="J66" i="5" s="1"/>
  <c r="BK97" i="6"/>
  <c r="J97" i="6" s="1"/>
  <c r="J64" i="6" s="1"/>
  <c r="BK247" i="8"/>
  <c r="J247" i="8" s="1"/>
  <c r="J71" i="8" s="1"/>
  <c r="BK117" i="17"/>
  <c r="J117" i="17" s="1"/>
  <c r="J66" i="17" s="1"/>
  <c r="BK242" i="4"/>
  <c r="J242" i="4" s="1"/>
  <c r="J70" i="4" s="1"/>
  <c r="BK257" i="6"/>
  <c r="J257" i="6" s="1"/>
  <c r="J71" i="6" s="1"/>
  <c r="F84" i="21"/>
  <c r="BE288" i="21"/>
  <c r="BE289" i="21"/>
  <c r="J56" i="21"/>
  <c r="E75" i="21"/>
  <c r="BE176" i="21"/>
  <c r="BE285" i="21"/>
  <c r="BE286" i="21"/>
  <c r="BE268" i="21"/>
  <c r="BE287" i="21"/>
  <c r="BK88" i="20"/>
  <c r="BK87" i="20"/>
  <c r="J87" i="20" s="1"/>
  <c r="J63" i="20" s="1"/>
  <c r="BE89" i="21"/>
  <c r="BE283" i="21"/>
  <c r="BE216" i="21"/>
  <c r="BE254" i="21"/>
  <c r="BE284" i="21"/>
  <c r="BE148" i="21"/>
  <c r="BK88" i="19"/>
  <c r="J88" i="19"/>
  <c r="J64" i="19" s="1"/>
  <c r="BE90" i="20"/>
  <c r="BE95" i="20"/>
  <c r="BE97" i="20"/>
  <c r="J81" i="20"/>
  <c r="BE99" i="20"/>
  <c r="BE94" i="20"/>
  <c r="E75" i="20"/>
  <c r="BE105" i="20"/>
  <c r="BE91" i="20"/>
  <c r="BE98" i="20"/>
  <c r="F59" i="20"/>
  <c r="BE93" i="20"/>
  <c r="BE92" i="20"/>
  <c r="BE96" i="20"/>
  <c r="BE101" i="20"/>
  <c r="BE103" i="20"/>
  <c r="J56" i="19"/>
  <c r="BE91" i="19"/>
  <c r="BK88" i="18"/>
  <c r="J88" i="18" s="1"/>
  <c r="J64" i="18" s="1"/>
  <c r="BE90" i="19"/>
  <c r="BE92" i="19"/>
  <c r="BE98" i="19"/>
  <c r="BE99" i="19"/>
  <c r="BE100" i="19"/>
  <c r="BE97" i="19"/>
  <c r="E75" i="19"/>
  <c r="F59" i="19"/>
  <c r="BE94" i="19"/>
  <c r="BE95" i="19"/>
  <c r="BE114" i="19"/>
  <c r="BE93" i="19"/>
  <c r="BE96" i="19"/>
  <c r="BE105" i="19"/>
  <c r="BE106" i="19"/>
  <c r="BE107" i="19"/>
  <c r="BE108" i="19"/>
  <c r="BE112" i="19"/>
  <c r="BE113" i="19"/>
  <c r="BK89" i="17"/>
  <c r="J89" i="17" s="1"/>
  <c r="J64" i="17" s="1"/>
  <c r="BE90" i="18"/>
  <c r="BE98" i="18"/>
  <c r="E50" i="18"/>
  <c r="BE91" i="18"/>
  <c r="BE92" i="18"/>
  <c r="BE93" i="18"/>
  <c r="BE94" i="18"/>
  <c r="BE95" i="18"/>
  <c r="BE96" i="18"/>
  <c r="BE99" i="18"/>
  <c r="BE102" i="18"/>
  <c r="F59" i="18"/>
  <c r="BE105" i="18"/>
  <c r="J81" i="18"/>
  <c r="BE97" i="18"/>
  <c r="BE103" i="18"/>
  <c r="BE104" i="18"/>
  <c r="BE100" i="18"/>
  <c r="BE101" i="18"/>
  <c r="J56" i="17"/>
  <c r="BE91" i="17"/>
  <c r="BE118" i="17"/>
  <c r="BE101" i="17"/>
  <c r="BE105" i="17"/>
  <c r="BE114" i="17"/>
  <c r="F85" i="17"/>
  <c r="E50" i="17"/>
  <c r="BE107" i="17"/>
  <c r="BE109" i="17"/>
  <c r="BE112" i="17"/>
  <c r="E79" i="16"/>
  <c r="F88" i="16"/>
  <c r="BE99" i="16"/>
  <c r="BE105" i="16"/>
  <c r="BE112" i="16"/>
  <c r="BE100" i="16"/>
  <c r="BE102" i="16"/>
  <c r="BE111" i="16"/>
  <c r="BE116" i="16"/>
  <c r="BE117" i="16"/>
  <c r="BE119" i="16"/>
  <c r="BE120" i="16"/>
  <c r="BE123" i="16"/>
  <c r="BE96" i="16"/>
  <c r="BE103" i="16"/>
  <c r="BE128" i="16"/>
  <c r="J56" i="16"/>
  <c r="BE95" i="16"/>
  <c r="BE97" i="16"/>
  <c r="BE107" i="16"/>
  <c r="BE126" i="16"/>
  <c r="BE106" i="16"/>
  <c r="BE108" i="16"/>
  <c r="BE113" i="16"/>
  <c r="BE122" i="16"/>
  <c r="BE94" i="16"/>
  <c r="BE114" i="16"/>
  <c r="BE130" i="16"/>
  <c r="BE110" i="16"/>
  <c r="BE125" i="16"/>
  <c r="BE129" i="16"/>
  <c r="J56" i="15"/>
  <c r="E77" i="15"/>
  <c r="BE106" i="15"/>
  <c r="BE121" i="15"/>
  <c r="BE109" i="15"/>
  <c r="BE115" i="15"/>
  <c r="BE128" i="15"/>
  <c r="BE131" i="15"/>
  <c r="BE134" i="15"/>
  <c r="BE112" i="15"/>
  <c r="BE126" i="15"/>
  <c r="BK92" i="14"/>
  <c r="BK91" i="14" s="1"/>
  <c r="J91" i="14" s="1"/>
  <c r="J63" i="14" s="1"/>
  <c r="BE92" i="15"/>
  <c r="BE102" i="15"/>
  <c r="BE117" i="15"/>
  <c r="BE120" i="15"/>
  <c r="BE124" i="15"/>
  <c r="BE136" i="15"/>
  <c r="F59" i="15"/>
  <c r="BE122" i="15"/>
  <c r="F59" i="14"/>
  <c r="BE113" i="14"/>
  <c r="BE116" i="14"/>
  <c r="BE140" i="14"/>
  <c r="BE155" i="14"/>
  <c r="BE172" i="14"/>
  <c r="J56" i="14"/>
  <c r="BE95" i="14"/>
  <c r="BE104" i="14"/>
  <c r="BE108" i="14"/>
  <c r="BE112" i="14"/>
  <c r="BE115" i="14"/>
  <c r="BE121" i="14"/>
  <c r="BE122" i="14"/>
  <c r="BE127" i="14"/>
  <c r="BE128" i="14"/>
  <c r="BE129" i="14"/>
  <c r="BE130" i="14"/>
  <c r="BE156" i="14"/>
  <c r="BE159" i="14"/>
  <c r="BE160" i="14"/>
  <c r="BE170" i="14"/>
  <c r="BE171" i="14"/>
  <c r="BK89" i="13"/>
  <c r="BK88" i="13"/>
  <c r="J88" i="13" s="1"/>
  <c r="J32" i="13" s="1"/>
  <c r="BE97" i="14"/>
  <c r="BE98" i="14"/>
  <c r="BE100" i="14"/>
  <c r="BE101" i="14"/>
  <c r="BE103" i="14"/>
  <c r="BE131" i="14"/>
  <c r="BE133" i="14"/>
  <c r="BE134" i="14"/>
  <c r="BE141" i="14"/>
  <c r="BE146" i="14"/>
  <c r="BE147" i="14"/>
  <c r="BE168" i="14"/>
  <c r="BE107" i="14"/>
  <c r="BE118" i="14"/>
  <c r="BE119" i="14"/>
  <c r="BE124" i="14"/>
  <c r="BE135" i="14"/>
  <c r="BE157" i="14"/>
  <c r="BE162" i="14"/>
  <c r="BE164" i="14"/>
  <c r="BE167" i="14"/>
  <c r="BE125" i="14"/>
  <c r="BE126" i="14"/>
  <c r="BE136" i="14"/>
  <c r="BE144" i="14"/>
  <c r="BE149" i="14"/>
  <c r="BE151" i="14"/>
  <c r="BE153" i="14"/>
  <c r="BE154" i="14"/>
  <c r="E79" i="14"/>
  <c r="BE106" i="14"/>
  <c r="BE109" i="14"/>
  <c r="BE110" i="14"/>
  <c r="BE138" i="14"/>
  <c r="BE163" i="14"/>
  <c r="BE94" i="14"/>
  <c r="BE114" i="14"/>
  <c r="BE143" i="14"/>
  <c r="BE145" i="14"/>
  <c r="BE148" i="14"/>
  <c r="BE152" i="14"/>
  <c r="BE158" i="14"/>
  <c r="E76" i="13"/>
  <c r="BK92" i="12"/>
  <c r="J92" i="12" s="1"/>
  <c r="J64" i="12" s="1"/>
  <c r="F59" i="13"/>
  <c r="BE91" i="13"/>
  <c r="BE108" i="13"/>
  <c r="BE107" i="13"/>
  <c r="BE102" i="13"/>
  <c r="BE104" i="13"/>
  <c r="J56" i="13"/>
  <c r="BE96" i="13"/>
  <c r="BE100" i="13"/>
  <c r="BE97" i="12"/>
  <c r="BE103" i="12"/>
  <c r="BE106" i="12"/>
  <c r="BE107" i="12"/>
  <c r="BE113" i="12"/>
  <c r="BE114" i="12"/>
  <c r="BE117" i="12"/>
  <c r="BE118" i="12"/>
  <c r="BE126" i="12"/>
  <c r="BE129" i="12"/>
  <c r="BE131" i="12"/>
  <c r="BE120" i="12"/>
  <c r="J56" i="12"/>
  <c r="F59" i="12"/>
  <c r="BE94" i="12"/>
  <c r="BE99" i="12"/>
  <c r="BE100" i="12"/>
  <c r="BE102" i="12"/>
  <c r="BE105" i="12"/>
  <c r="BE123" i="12"/>
  <c r="E50" i="12"/>
  <c r="BE95" i="12"/>
  <c r="BE108" i="12"/>
  <c r="BE111" i="12"/>
  <c r="BE115" i="12"/>
  <c r="BE121" i="12"/>
  <c r="BE124" i="12"/>
  <c r="BE127" i="12"/>
  <c r="BE130" i="12"/>
  <c r="BE96" i="12"/>
  <c r="BE109" i="12"/>
  <c r="BE112" i="12"/>
  <c r="BE118" i="11"/>
  <c r="F85" i="11"/>
  <c r="BE112" i="11"/>
  <c r="BE125" i="11"/>
  <c r="BE109" i="11"/>
  <c r="BK92" i="10"/>
  <c r="J92" i="10"/>
  <c r="J64" i="10" s="1"/>
  <c r="J56" i="11"/>
  <c r="BE106" i="11"/>
  <c r="E76" i="11"/>
  <c r="BE128" i="11"/>
  <c r="BE91" i="11"/>
  <c r="BE123" i="11"/>
  <c r="BE99" i="11"/>
  <c r="BE103" i="11"/>
  <c r="BE114" i="11"/>
  <c r="BE117" i="11"/>
  <c r="BE119" i="11"/>
  <c r="BE121" i="11"/>
  <c r="F59" i="10"/>
  <c r="BE95" i="10"/>
  <c r="BE96" i="10"/>
  <c r="BE117" i="10"/>
  <c r="BE118" i="10"/>
  <c r="BE124" i="10"/>
  <c r="BE125" i="10"/>
  <c r="BE126" i="10"/>
  <c r="BE128" i="10"/>
  <c r="BE147" i="10"/>
  <c r="J56" i="10"/>
  <c r="BE98" i="10"/>
  <c r="BE99" i="10"/>
  <c r="BE138" i="10"/>
  <c r="BE142" i="10"/>
  <c r="BE151" i="10"/>
  <c r="BE152" i="10"/>
  <c r="BE153" i="10"/>
  <c r="BE162" i="10"/>
  <c r="BE156" i="10"/>
  <c r="E79" i="10"/>
  <c r="BE100" i="10"/>
  <c r="BE101" i="10"/>
  <c r="BE102" i="10"/>
  <c r="BE103" i="10"/>
  <c r="BE104" i="10"/>
  <c r="BE111" i="10"/>
  <c r="BE113" i="10"/>
  <c r="BE116" i="10"/>
  <c r="BE120" i="10"/>
  <c r="BE123" i="10"/>
  <c r="BE141" i="10"/>
  <c r="BE143" i="10"/>
  <c r="BE144" i="10"/>
  <c r="BE145" i="10"/>
  <c r="BE149" i="10"/>
  <c r="BE157" i="10"/>
  <c r="BE158" i="10"/>
  <c r="BE159" i="10"/>
  <c r="BE166" i="10"/>
  <c r="BE176" i="10"/>
  <c r="BE179" i="10"/>
  <c r="BE94" i="10"/>
  <c r="BE97" i="10"/>
  <c r="BE106" i="10"/>
  <c r="BE107" i="10"/>
  <c r="BE108" i="10"/>
  <c r="BE129" i="10"/>
  <c r="BE132" i="10"/>
  <c r="BE134" i="10"/>
  <c r="BE170" i="10"/>
  <c r="BE178" i="10"/>
  <c r="BE105" i="10"/>
  <c r="BE114" i="10"/>
  <c r="BE131" i="10"/>
  <c r="BE136" i="10"/>
  <c r="BE169" i="10"/>
  <c r="BE173" i="10"/>
  <c r="BK135" i="9"/>
  <c r="J135" i="9" s="1"/>
  <c r="J68" i="9" s="1"/>
  <c r="BE110" i="10"/>
  <c r="BE119" i="10"/>
  <c r="BE122" i="10"/>
  <c r="BE137" i="10"/>
  <c r="BE140" i="10"/>
  <c r="BE150" i="10"/>
  <c r="BE154" i="10"/>
  <c r="BE155" i="10"/>
  <c r="BE160" i="10"/>
  <c r="BE163" i="10"/>
  <c r="BE164" i="10"/>
  <c r="BE165" i="10"/>
  <c r="BE168" i="10"/>
  <c r="BE174" i="10"/>
  <c r="BE177" i="10"/>
  <c r="F59" i="9"/>
  <c r="BE189" i="9"/>
  <c r="BE156" i="9"/>
  <c r="BE182" i="9"/>
  <c r="BE116" i="9"/>
  <c r="BE174" i="9"/>
  <c r="J85" i="9"/>
  <c r="BE111" i="9"/>
  <c r="E50" i="9"/>
  <c r="BE148" i="9"/>
  <c r="BE96" i="9"/>
  <c r="BE104" i="9"/>
  <c r="BE137" i="9"/>
  <c r="BE94" i="9"/>
  <c r="BE118" i="9"/>
  <c r="BE123" i="9"/>
  <c r="BE128" i="9"/>
  <c r="BE163" i="9"/>
  <c r="J136" i="7"/>
  <c r="J69" i="7"/>
  <c r="BE148" i="8"/>
  <c r="BE197" i="8"/>
  <c r="BE203" i="8"/>
  <c r="BE215" i="8"/>
  <c r="BE222" i="8"/>
  <c r="BE240" i="8"/>
  <c r="BE256" i="8"/>
  <c r="BE259" i="8"/>
  <c r="BE264" i="8"/>
  <c r="BE267" i="8"/>
  <c r="BE271" i="8"/>
  <c r="F59" i="8"/>
  <c r="BE118" i="8"/>
  <c r="BE162" i="8"/>
  <c r="BE167" i="8"/>
  <c r="BE204" i="8"/>
  <c r="BE225" i="8"/>
  <c r="BE226" i="8"/>
  <c r="BE227" i="8"/>
  <c r="BE228" i="8"/>
  <c r="BE235" i="8"/>
  <c r="BE244" i="8"/>
  <c r="BE246" i="8"/>
  <c r="BE248" i="8"/>
  <c r="BE249" i="8"/>
  <c r="BE253" i="8"/>
  <c r="BE255" i="8"/>
  <c r="BE283" i="8"/>
  <c r="BE301" i="8"/>
  <c r="BE114" i="8"/>
  <c r="BE152" i="8"/>
  <c r="BE188" i="8"/>
  <c r="BE206" i="8"/>
  <c r="BE207" i="8"/>
  <c r="BE212" i="8"/>
  <c r="BE213" i="8"/>
  <c r="BE224" i="8"/>
  <c r="BE254" i="8"/>
  <c r="BE258" i="8"/>
  <c r="BE281" i="8"/>
  <c r="BE287" i="8"/>
  <c r="BE293" i="8"/>
  <c r="E50" i="8"/>
  <c r="BE250" i="8"/>
  <c r="BE260" i="8"/>
  <c r="BE269" i="8"/>
  <c r="BE273" i="8"/>
  <c r="BE274" i="8"/>
  <c r="BE275" i="8"/>
  <c r="BE276" i="8"/>
  <c r="BE279" i="8"/>
  <c r="BE282" i="8"/>
  <c r="BE291" i="8"/>
  <c r="BE296" i="8"/>
  <c r="BE297" i="8"/>
  <c r="J90" i="8"/>
  <c r="BE98" i="8"/>
  <c r="BE136" i="8"/>
  <c r="BE143" i="8"/>
  <c r="BE201" i="8"/>
  <c r="BE219" i="8"/>
  <c r="BE233" i="8"/>
  <c r="BE245" i="8"/>
  <c r="BE277" i="8"/>
  <c r="BE278" i="8"/>
  <c r="BE280" i="8"/>
  <c r="BE285" i="8"/>
  <c r="BE294" i="8"/>
  <c r="BE299" i="8"/>
  <c r="BE122" i="8"/>
  <c r="BE192" i="8"/>
  <c r="BE196" i="8"/>
  <c r="BE202" i="8"/>
  <c r="BE208" i="8"/>
  <c r="BE210" i="8"/>
  <c r="BE216" i="8"/>
  <c r="BE217" i="8"/>
  <c r="BE221" i="8"/>
  <c r="BE236" i="8"/>
  <c r="BE243" i="8"/>
  <c r="BE251" i="8"/>
  <c r="BE252" i="8"/>
  <c r="BE295" i="8"/>
  <c r="BE298" i="8"/>
  <c r="BE129" i="8"/>
  <c r="BE130" i="8"/>
  <c r="BE157" i="8"/>
  <c r="BE177" i="8"/>
  <c r="BE220" i="8"/>
  <c r="BE223" i="8"/>
  <c r="BE229" i="8"/>
  <c r="BE230" i="8"/>
  <c r="BE234" i="8"/>
  <c r="BE237" i="8"/>
  <c r="BE239" i="8"/>
  <c r="BE261" i="8"/>
  <c r="BE262" i="8"/>
  <c r="BE263" i="8"/>
  <c r="BE265" i="8"/>
  <c r="BE268" i="8"/>
  <c r="BE286" i="8"/>
  <c r="BE292" i="8"/>
  <c r="BK93" i="7"/>
  <c r="J93" i="7" s="1"/>
  <c r="J64" i="7" s="1"/>
  <c r="BE105" i="8"/>
  <c r="BE144" i="8"/>
  <c r="BE205" i="8"/>
  <c r="BE231" i="8"/>
  <c r="BE242" i="8"/>
  <c r="BE288" i="8"/>
  <c r="BE289" i="8"/>
  <c r="BE300" i="8"/>
  <c r="J56" i="7"/>
  <c r="E80" i="7"/>
  <c r="BE97" i="7"/>
  <c r="BE115" i="7"/>
  <c r="F89" i="7"/>
  <c r="BE177" i="7"/>
  <c r="BE95" i="7"/>
  <c r="BE128" i="7"/>
  <c r="BE153" i="7"/>
  <c r="BE103" i="7"/>
  <c r="BE190" i="7"/>
  <c r="BE118" i="7"/>
  <c r="BE137" i="7"/>
  <c r="BE142" i="7"/>
  <c r="BE161" i="7"/>
  <c r="BE185" i="7"/>
  <c r="BE116" i="7"/>
  <c r="BE110" i="7"/>
  <c r="BE123" i="7"/>
  <c r="BE139" i="7"/>
  <c r="BE166" i="7"/>
  <c r="J135" i="5"/>
  <c r="J69" i="5" s="1"/>
  <c r="BE210" i="6"/>
  <c r="BE211" i="6"/>
  <c r="BE212" i="6"/>
  <c r="BE226" i="6"/>
  <c r="BE230" i="6"/>
  <c r="BE236" i="6"/>
  <c r="BE237" i="6"/>
  <c r="BE244" i="6"/>
  <c r="BE289" i="6"/>
  <c r="BE310" i="6"/>
  <c r="BE314" i="6"/>
  <c r="J56" i="6"/>
  <c r="E84" i="6"/>
  <c r="BE155" i="6"/>
  <c r="BE167" i="6"/>
  <c r="BE214" i="6"/>
  <c r="BE219" i="6"/>
  <c r="BE235" i="6"/>
  <c r="BE253" i="6"/>
  <c r="BE263" i="6"/>
  <c r="BE274" i="6"/>
  <c r="BE275" i="6"/>
  <c r="BE284" i="6"/>
  <c r="BE296" i="6"/>
  <c r="BE298" i="6"/>
  <c r="BE301" i="6"/>
  <c r="BE105" i="6"/>
  <c r="BE128" i="6"/>
  <c r="BE144" i="6"/>
  <c r="BE180" i="6"/>
  <c r="BE197" i="6"/>
  <c r="BE223" i="6"/>
  <c r="BE225" i="6"/>
  <c r="BE247" i="6"/>
  <c r="BE249" i="6"/>
  <c r="BE259" i="6"/>
  <c r="BE266" i="6"/>
  <c r="BE271" i="6"/>
  <c r="BE279" i="6"/>
  <c r="BE291" i="6"/>
  <c r="BE292" i="6"/>
  <c r="BE302" i="6"/>
  <c r="BE308" i="6"/>
  <c r="BE98" i="6"/>
  <c r="BE118" i="6"/>
  <c r="BE162" i="6"/>
  <c r="BE172" i="6"/>
  <c r="BE228" i="6"/>
  <c r="BE232" i="6"/>
  <c r="BE239" i="6"/>
  <c r="BE241" i="6"/>
  <c r="BE260" i="6"/>
  <c r="BE277" i="6"/>
  <c r="BE278" i="6"/>
  <c r="BE288" i="6"/>
  <c r="BE300" i="6"/>
  <c r="BE307" i="6"/>
  <c r="BE122" i="6"/>
  <c r="BE132" i="6"/>
  <c r="BE205" i="6"/>
  <c r="BE207" i="6"/>
  <c r="BE221" i="6"/>
  <c r="BE222" i="6"/>
  <c r="BE229" i="6"/>
  <c r="BE240" i="6"/>
  <c r="BE242" i="6"/>
  <c r="BE246" i="6"/>
  <c r="BE255" i="6"/>
  <c r="BE264" i="6"/>
  <c r="BE265" i="6"/>
  <c r="BE269" i="6"/>
  <c r="BE283" i="6"/>
  <c r="BE297" i="6"/>
  <c r="BE299" i="6"/>
  <c r="BE304" i="6"/>
  <c r="BE306" i="6"/>
  <c r="BE311" i="6"/>
  <c r="BE114" i="6"/>
  <c r="BE127" i="6"/>
  <c r="BE139" i="6"/>
  <c r="BE148" i="6"/>
  <c r="BE209" i="6"/>
  <c r="BE216" i="6"/>
  <c r="BE227" i="6"/>
  <c r="BE233" i="6"/>
  <c r="BE245" i="6"/>
  <c r="BE268" i="6"/>
  <c r="BE270" i="6"/>
  <c r="BE290" i="6"/>
  <c r="BE293" i="6"/>
  <c r="BE305" i="6"/>
  <c r="BE312" i="6"/>
  <c r="F93" i="6"/>
  <c r="BE140" i="6"/>
  <c r="BE193" i="6"/>
  <c r="BE201" i="6"/>
  <c r="BE206" i="6"/>
  <c r="BE231" i="6"/>
  <c r="BE234" i="6"/>
  <c r="BE243" i="6"/>
  <c r="BE250" i="6"/>
  <c r="BE256" i="6"/>
  <c r="BE258" i="6"/>
  <c r="BE285" i="6"/>
  <c r="BE286" i="6"/>
  <c r="BE295" i="6"/>
  <c r="BE313" i="6"/>
  <c r="BE189" i="6"/>
  <c r="BE208" i="6"/>
  <c r="BE217" i="6"/>
  <c r="BE252" i="6"/>
  <c r="BE254" i="6"/>
  <c r="BE261" i="6"/>
  <c r="BE262" i="6"/>
  <c r="BE272" i="6"/>
  <c r="BE273" i="6"/>
  <c r="BE281" i="6"/>
  <c r="BE287" i="6"/>
  <c r="BE309" i="6"/>
  <c r="E50" i="5"/>
  <c r="BE136" i="5"/>
  <c r="BE145" i="5"/>
  <c r="J85" i="5"/>
  <c r="BE115" i="5"/>
  <c r="BE117" i="5"/>
  <c r="BE127" i="5"/>
  <c r="BE181" i="5"/>
  <c r="BE192" i="5"/>
  <c r="BE94" i="5"/>
  <c r="BE187" i="5"/>
  <c r="BE102" i="5"/>
  <c r="BE110" i="5"/>
  <c r="BE122" i="5"/>
  <c r="BE153" i="5"/>
  <c r="BE198" i="5"/>
  <c r="BE164" i="5"/>
  <c r="BE173" i="5"/>
  <c r="F59" i="5"/>
  <c r="BE96" i="5"/>
  <c r="BE159" i="5"/>
  <c r="BE124" i="4"/>
  <c r="BE131" i="4"/>
  <c r="BE169" i="4"/>
  <c r="BE213" i="4"/>
  <c r="BE237" i="4"/>
  <c r="BE243" i="4"/>
  <c r="BE249" i="4"/>
  <c r="BE256" i="4"/>
  <c r="BE280" i="4"/>
  <c r="BE290" i="4"/>
  <c r="BE292" i="4"/>
  <c r="BE293" i="4"/>
  <c r="BE294" i="4"/>
  <c r="BE113" i="4"/>
  <c r="BE194" i="4"/>
  <c r="BE223" i="4"/>
  <c r="BE230" i="4"/>
  <c r="BE250" i="4"/>
  <c r="BE251" i="4"/>
  <c r="BE262" i="4"/>
  <c r="BE263" i="4"/>
  <c r="BE264" i="4"/>
  <c r="BE288" i="4"/>
  <c r="BK136" i="3"/>
  <c r="J136" i="3"/>
  <c r="J68" i="3" s="1"/>
  <c r="E50" i="4"/>
  <c r="BE132" i="4"/>
  <c r="BE144" i="4"/>
  <c r="BE151" i="4"/>
  <c r="BE170" i="4"/>
  <c r="BE183" i="4"/>
  <c r="BE204" i="4"/>
  <c r="BE210" i="4"/>
  <c r="BE226" i="4"/>
  <c r="BE238" i="4"/>
  <c r="BE241" i="4"/>
  <c r="BE247" i="4"/>
  <c r="BE257" i="4"/>
  <c r="BE259" i="4"/>
  <c r="BE266" i="4"/>
  <c r="BE272" i="4"/>
  <c r="BE273" i="4"/>
  <c r="BE274" i="4"/>
  <c r="BE275" i="4"/>
  <c r="J56" i="4"/>
  <c r="BE160" i="4"/>
  <c r="BE209" i="4"/>
  <c r="BE239" i="4"/>
  <c r="BE240" i="4"/>
  <c r="BE253" i="4"/>
  <c r="BE254" i="4"/>
  <c r="BE258" i="4"/>
  <c r="BE286" i="4"/>
  <c r="BK92" i="3"/>
  <c r="BK91" i="3" s="1"/>
  <c r="J91" i="3" s="1"/>
  <c r="J32" i="3" s="1"/>
  <c r="BE97" i="4"/>
  <c r="BE133" i="4"/>
  <c r="BE138" i="4"/>
  <c r="BE178" i="4"/>
  <c r="BE200" i="4"/>
  <c r="BE208" i="4"/>
  <c r="BE212" i="4"/>
  <c r="BE215" i="4"/>
  <c r="BE222" i="4"/>
  <c r="BE248" i="4"/>
  <c r="BE269" i="4"/>
  <c r="BE277" i="4"/>
  <c r="BE281" i="4"/>
  <c r="BE282" i="4"/>
  <c r="BE104" i="4"/>
  <c r="BE119" i="4"/>
  <c r="BE217" i="4"/>
  <c r="BE236" i="4"/>
  <c r="BE284" i="4"/>
  <c r="F59" i="4"/>
  <c r="BE156" i="4"/>
  <c r="BE198" i="4"/>
  <c r="BE211" i="4"/>
  <c r="BE246" i="4"/>
  <c r="BE268" i="4"/>
  <c r="BE270" i="4"/>
  <c r="BE271" i="4"/>
  <c r="BE276" i="4"/>
  <c r="BE287" i="4"/>
  <c r="BE289" i="4"/>
  <c r="BE291" i="4"/>
  <c r="BE152" i="4"/>
  <c r="BE190" i="4"/>
  <c r="BE214" i="4"/>
  <c r="BE219" i="4"/>
  <c r="BE220" i="4"/>
  <c r="BE224" i="4"/>
  <c r="BE227" i="4"/>
  <c r="BE228" i="4"/>
  <c r="BE232" i="4"/>
  <c r="BE234" i="4"/>
  <c r="BE244" i="4"/>
  <c r="BE245" i="4"/>
  <c r="BE255" i="4"/>
  <c r="BE260" i="4"/>
  <c r="BE278" i="4"/>
  <c r="BE283" i="4"/>
  <c r="BE129" i="3"/>
  <c r="BE149" i="3"/>
  <c r="BE208" i="3"/>
  <c r="F59" i="3"/>
  <c r="BE104" i="3"/>
  <c r="BE112" i="3"/>
  <c r="BE101" i="3"/>
  <c r="BE119" i="3"/>
  <c r="J85" i="3"/>
  <c r="BE94" i="3"/>
  <c r="BE117" i="3"/>
  <c r="BE153" i="3"/>
  <c r="BE188" i="3"/>
  <c r="BA57" i="1"/>
  <c r="E50" i="3"/>
  <c r="BE138" i="3"/>
  <c r="BE203" i="3"/>
  <c r="BE124" i="3"/>
  <c r="BE158" i="3"/>
  <c r="BE163" i="3"/>
  <c r="BE184" i="3"/>
  <c r="BE168" i="3"/>
  <c r="BE173" i="3"/>
  <c r="BE193" i="3"/>
  <c r="BE198" i="3"/>
  <c r="E50" i="2"/>
  <c r="BE140" i="2"/>
  <c r="BE163" i="2"/>
  <c r="BE166" i="2"/>
  <c r="BE200" i="2"/>
  <c r="BE212" i="2"/>
  <c r="BE230" i="2"/>
  <c r="BE231" i="2"/>
  <c r="BE235" i="2"/>
  <c r="BE240" i="2"/>
  <c r="BE250" i="2"/>
  <c r="BE280" i="2"/>
  <c r="BE289" i="2"/>
  <c r="BE299" i="2"/>
  <c r="BE302" i="2"/>
  <c r="BE308" i="2"/>
  <c r="BE154" i="2"/>
  <c r="BE157" i="2"/>
  <c r="BE180" i="2"/>
  <c r="BE194" i="2"/>
  <c r="BE244" i="2"/>
  <c r="BE245" i="2"/>
  <c r="BE249" i="2"/>
  <c r="BE251" i="2"/>
  <c r="BE255" i="2"/>
  <c r="BE256" i="2"/>
  <c r="BE271" i="2"/>
  <c r="BE272" i="2"/>
  <c r="BE277" i="2"/>
  <c r="BE279" i="2"/>
  <c r="BE281" i="2"/>
  <c r="BE296" i="2"/>
  <c r="BE304" i="2"/>
  <c r="BE309" i="2"/>
  <c r="F59" i="2"/>
  <c r="BE121" i="2"/>
  <c r="BE167" i="2"/>
  <c r="BE208" i="2"/>
  <c r="BE209" i="2"/>
  <c r="BE228" i="2"/>
  <c r="BE237" i="2"/>
  <c r="BE239" i="2"/>
  <c r="BE243" i="2"/>
  <c r="BE253" i="2"/>
  <c r="BE266" i="2"/>
  <c r="BE273" i="2"/>
  <c r="BE282" i="2"/>
  <c r="BE290" i="2"/>
  <c r="BE293" i="2"/>
  <c r="BE295" i="2"/>
  <c r="BE318" i="2"/>
  <c r="BE321" i="2"/>
  <c r="BE162" i="2"/>
  <c r="BE168" i="2"/>
  <c r="BE170" i="2"/>
  <c r="BE171" i="2"/>
  <c r="BE241" i="2"/>
  <c r="BE114" i="2"/>
  <c r="BE124" i="2"/>
  <c r="BE143" i="2"/>
  <c r="BE150" i="2"/>
  <c r="BE151" i="2"/>
  <c r="BE189" i="2"/>
  <c r="BE211" i="2"/>
  <c r="BE225" i="2"/>
  <c r="BE246" i="2"/>
  <c r="BE247" i="2"/>
  <c r="BE248" i="2"/>
  <c r="BE260" i="2"/>
  <c r="BE262" i="2"/>
  <c r="BE263" i="2"/>
  <c r="BE269" i="2"/>
  <c r="BE270" i="2"/>
  <c r="BE284" i="2"/>
  <c r="BE285" i="2"/>
  <c r="BE297" i="2"/>
  <c r="BE320" i="2"/>
  <c r="BE108" i="2"/>
  <c r="BE137" i="2"/>
  <c r="BE184" i="2"/>
  <c r="BE220" i="2"/>
  <c r="BE226" i="2"/>
  <c r="BE236" i="2"/>
  <c r="BE242" i="2"/>
  <c r="BE257" i="2"/>
  <c r="BE259" i="2"/>
  <c r="BE264" i="2"/>
  <c r="BE265" i="2"/>
  <c r="BE274" i="2"/>
  <c r="BE283" i="2"/>
  <c r="BE300" i="2"/>
  <c r="BE312" i="2"/>
  <c r="BE315" i="2"/>
  <c r="BE322" i="2"/>
  <c r="BE323" i="2"/>
  <c r="BE324" i="2"/>
  <c r="BE325" i="2"/>
  <c r="BE326" i="2"/>
  <c r="BE327" i="2"/>
  <c r="J90" i="2"/>
  <c r="BE118" i="2"/>
  <c r="BE173" i="2"/>
  <c r="BE210" i="2"/>
  <c r="BE215" i="2"/>
  <c r="BE233" i="2"/>
  <c r="BE267" i="2"/>
  <c r="BE286" i="2"/>
  <c r="BE287" i="2"/>
  <c r="BE291" i="2"/>
  <c r="BE301" i="2"/>
  <c r="BE303" i="2"/>
  <c r="BE305" i="2"/>
  <c r="BE306" i="2"/>
  <c r="BE310" i="2"/>
  <c r="BE311" i="2"/>
  <c r="BE314" i="2"/>
  <c r="BE317" i="2"/>
  <c r="BE319" i="2"/>
  <c r="BE98" i="2"/>
  <c r="BE107" i="2"/>
  <c r="BE131" i="2"/>
  <c r="BE199" i="2"/>
  <c r="BE207" i="2"/>
  <c r="BE213" i="2"/>
  <c r="BE214" i="2"/>
  <c r="BE254" i="2"/>
  <c r="BE275" i="2"/>
  <c r="BE276" i="2"/>
  <c r="AS54" i="1"/>
  <c r="F39" i="3"/>
  <c r="BD57" i="1" s="1"/>
  <c r="F36" i="4"/>
  <c r="BA59" i="1" s="1"/>
  <c r="F37" i="5"/>
  <c r="BB60" i="1" s="1"/>
  <c r="F37" i="7"/>
  <c r="BB63" i="1" s="1"/>
  <c r="F39" i="7"/>
  <c r="BD63" i="1" s="1"/>
  <c r="J36" i="7"/>
  <c r="AW63" i="1" s="1"/>
  <c r="F37" i="8"/>
  <c r="BB65" i="1" s="1"/>
  <c r="F38" i="10"/>
  <c r="BC68" i="1" s="1"/>
  <c r="F37" i="12"/>
  <c r="BB71" i="1" s="1"/>
  <c r="F37" i="14"/>
  <c r="BB74" i="1" s="1"/>
  <c r="F38" i="16"/>
  <c r="BC77" i="1" s="1"/>
  <c r="J36" i="18"/>
  <c r="AW80" i="1" s="1"/>
  <c r="F37" i="20"/>
  <c r="BB83" i="1" s="1"/>
  <c r="F36" i="21"/>
  <c r="BA85" i="1" s="1"/>
  <c r="BA84" i="1" s="1"/>
  <c r="AW84" i="1" s="1"/>
  <c r="F38" i="2"/>
  <c r="BC56" i="1"/>
  <c r="F38" i="5"/>
  <c r="BC60" i="1" s="1"/>
  <c r="F36" i="2"/>
  <c r="BA56" i="1" s="1"/>
  <c r="BA55" i="1" s="1"/>
  <c r="AW55" i="1" s="1"/>
  <c r="F38" i="4"/>
  <c r="BC59" i="1" s="1"/>
  <c r="F36" i="6"/>
  <c r="BA62" i="1" s="1"/>
  <c r="F36" i="9"/>
  <c r="BA66" i="1" s="1"/>
  <c r="F39" i="9"/>
  <c r="BD66" i="1" s="1"/>
  <c r="F39" i="10"/>
  <c r="BD68" i="1" s="1"/>
  <c r="F36" i="12"/>
  <c r="BA71" i="1" s="1"/>
  <c r="J36" i="14"/>
  <c r="AW74" i="1" s="1"/>
  <c r="F36" i="17"/>
  <c r="BA78" i="1" s="1"/>
  <c r="J36" i="17"/>
  <c r="AW78" i="1" s="1"/>
  <c r="F37" i="18"/>
  <c r="BB80" i="1" s="1"/>
  <c r="BB79" i="1" s="1"/>
  <c r="AX79" i="1" s="1"/>
  <c r="F38" i="19"/>
  <c r="BC82" i="1" s="1"/>
  <c r="F38" i="20"/>
  <c r="BC83" i="1" s="1"/>
  <c r="J36" i="3"/>
  <c r="AW57" i="1" s="1"/>
  <c r="F37" i="3"/>
  <c r="BB57" i="1" s="1"/>
  <c r="F38" i="3"/>
  <c r="BC57" i="1" s="1"/>
  <c r="F37" i="4"/>
  <c r="BB59" i="1" s="1"/>
  <c r="J36" i="5"/>
  <c r="AW60" i="1" s="1"/>
  <c r="F38" i="6"/>
  <c r="BC62" i="1" s="1"/>
  <c r="F39" i="8"/>
  <c r="BD65" i="1" s="1"/>
  <c r="J36" i="11"/>
  <c r="AW69" i="1" s="1"/>
  <c r="F38" i="11"/>
  <c r="BC69" i="1" s="1"/>
  <c r="F36" i="13"/>
  <c r="BA72" i="1" s="1"/>
  <c r="F38" i="13"/>
  <c r="BC72" i="1" s="1"/>
  <c r="F36" i="14"/>
  <c r="BA74" i="1" s="1"/>
  <c r="J36" i="15"/>
  <c r="AW75" i="1" s="1"/>
  <c r="F37" i="17"/>
  <c r="BB78" i="1" s="1"/>
  <c r="F38" i="17"/>
  <c r="BC78" i="1" s="1"/>
  <c r="F39" i="19"/>
  <c r="BD82" i="1" s="1"/>
  <c r="F39" i="20"/>
  <c r="BD83" i="1" s="1"/>
  <c r="F38" i="21"/>
  <c r="BC85" i="1" s="1"/>
  <c r="BC84" i="1" s="1"/>
  <c r="AY84" i="1" s="1"/>
  <c r="F37" i="2"/>
  <c r="BB56" i="1" s="1"/>
  <c r="F39" i="4"/>
  <c r="BD59" i="1"/>
  <c r="F38" i="7"/>
  <c r="BC63" i="1"/>
  <c r="F36" i="7"/>
  <c r="BA63" i="1"/>
  <c r="J36" i="8"/>
  <c r="AW65" i="1" s="1"/>
  <c r="J36" i="10"/>
  <c r="AW68" i="1" s="1"/>
  <c r="F38" i="12"/>
  <c r="BC71" i="1"/>
  <c r="F39" i="14"/>
  <c r="BD74" i="1" s="1"/>
  <c r="F37" i="16"/>
  <c r="BB77" i="1" s="1"/>
  <c r="F38" i="18"/>
  <c r="BC80" i="1" s="1"/>
  <c r="BC79" i="1" s="1"/>
  <c r="AY79" i="1" s="1"/>
  <c r="J36" i="19"/>
  <c r="AW82" i="1" s="1"/>
  <c r="J36" i="21"/>
  <c r="AW85" i="1" s="1"/>
  <c r="F39" i="2"/>
  <c r="BD56" i="1" s="1"/>
  <c r="J36" i="4"/>
  <c r="AW59" i="1" s="1"/>
  <c r="F39" i="5"/>
  <c r="BD60" i="1" s="1"/>
  <c r="J36" i="6"/>
  <c r="AW62" i="1" s="1"/>
  <c r="F38" i="9"/>
  <c r="BC66" i="1" s="1"/>
  <c r="J36" i="9"/>
  <c r="AW66" i="1"/>
  <c r="F37" i="9"/>
  <c r="BB66" i="1" s="1"/>
  <c r="F37" i="11"/>
  <c r="BB69" i="1" s="1"/>
  <c r="F36" i="11"/>
  <c r="BA69" i="1" s="1"/>
  <c r="F39" i="11"/>
  <c r="BD69" i="1" s="1"/>
  <c r="F39" i="13"/>
  <c r="BD72" i="1" s="1"/>
  <c r="J36" i="13"/>
  <c r="AW72" i="1" s="1"/>
  <c r="F37" i="13"/>
  <c r="BB72" i="1" s="1"/>
  <c r="F39" i="15"/>
  <c r="BD75" i="1"/>
  <c r="F38" i="15"/>
  <c r="BC75" i="1"/>
  <c r="F36" i="16"/>
  <c r="BA77" i="1"/>
  <c r="F36" i="18"/>
  <c r="BA80" i="1"/>
  <c r="BA79" i="1"/>
  <c r="AW79" i="1"/>
  <c r="F37" i="19"/>
  <c r="BB82" i="1"/>
  <c r="F39" i="21"/>
  <c r="BD85" i="1"/>
  <c r="BD84" i="1" s="1"/>
  <c r="J36" i="2"/>
  <c r="AW56" i="1" s="1"/>
  <c r="F36" i="5"/>
  <c r="BA60" i="1" s="1"/>
  <c r="F37" i="6"/>
  <c r="BB62" i="1" s="1"/>
  <c r="F36" i="8"/>
  <c r="BA65" i="1" s="1"/>
  <c r="F36" i="10"/>
  <c r="BA68" i="1" s="1"/>
  <c r="J36" i="12"/>
  <c r="AW71" i="1" s="1"/>
  <c r="F38" i="14"/>
  <c r="BC74" i="1" s="1"/>
  <c r="J36" i="16"/>
  <c r="AW77" i="1" s="1"/>
  <c r="F39" i="18"/>
  <c r="BD80" i="1"/>
  <c r="BD79" i="1"/>
  <c r="F36" i="20"/>
  <c r="BA83" i="1"/>
  <c r="F37" i="21"/>
  <c r="BB85" i="1"/>
  <c r="BB84" i="1" s="1"/>
  <c r="AX84" i="1" s="1"/>
  <c r="F39" i="6"/>
  <c r="BD62" i="1"/>
  <c r="F38" i="8"/>
  <c r="BC65" i="1"/>
  <c r="F37" i="10"/>
  <c r="BB68" i="1"/>
  <c r="F39" i="12"/>
  <c r="BD71" i="1"/>
  <c r="F37" i="15"/>
  <c r="BB75" i="1"/>
  <c r="F36" i="15"/>
  <c r="BA75" i="1"/>
  <c r="F39" i="16"/>
  <c r="BD77" i="1"/>
  <c r="F39" i="17"/>
  <c r="BD78" i="1"/>
  <c r="F36" i="19"/>
  <c r="BA82" i="1"/>
  <c r="J36" i="20"/>
  <c r="AW83" i="1"/>
  <c r="J213" i="6" l="1"/>
  <c r="J67" i="6" s="1"/>
  <c r="BK96" i="6"/>
  <c r="J96" i="6" s="1"/>
  <c r="J32" i="6" s="1"/>
  <c r="T96" i="2"/>
  <c r="J216" i="4"/>
  <c r="J67" i="4" s="1"/>
  <c r="BK95" i="4"/>
  <c r="J95" i="4" s="1"/>
  <c r="J32" i="4" s="1"/>
  <c r="R96" i="6"/>
  <c r="J91" i="15"/>
  <c r="J65" i="15" s="1"/>
  <c r="J238" i="8"/>
  <c r="J70" i="8" s="1"/>
  <c r="J225" i="4"/>
  <c r="J68" i="4" s="1"/>
  <c r="J97" i="2"/>
  <c r="J64" i="2" s="1"/>
  <c r="BK227" i="2"/>
  <c r="J227" i="2" s="1"/>
  <c r="J67" i="2" s="1"/>
  <c r="T96" i="8"/>
  <c r="P95" i="4"/>
  <c r="AU59" i="1" s="1"/>
  <c r="P96" i="8"/>
  <c r="AU65" i="1"/>
  <c r="T96" i="6"/>
  <c r="T95" i="4"/>
  <c r="R96" i="8"/>
  <c r="P96" i="6"/>
  <c r="AU62" i="1"/>
  <c r="T91" i="9"/>
  <c r="P92" i="9"/>
  <c r="P91" i="9" s="1"/>
  <c r="AU66" i="1" s="1"/>
  <c r="R92" i="3"/>
  <c r="R91" i="3" s="1"/>
  <c r="T92" i="16"/>
  <c r="T91" i="16" s="1"/>
  <c r="T92" i="12"/>
  <c r="T91" i="12" s="1"/>
  <c r="P92" i="16"/>
  <c r="P91" i="16"/>
  <c r="AU77" i="1"/>
  <c r="P135" i="7"/>
  <c r="P92" i="7" s="1"/>
  <c r="AU63" i="1" s="1"/>
  <c r="R91" i="14"/>
  <c r="R92" i="16"/>
  <c r="R91" i="16"/>
  <c r="T91" i="10"/>
  <c r="R227" i="2"/>
  <c r="R96" i="2" s="1"/>
  <c r="P90" i="15"/>
  <c r="P89" i="15"/>
  <c r="AU75" i="1"/>
  <c r="BK135" i="7"/>
  <c r="J135" i="7" s="1"/>
  <c r="J68" i="7" s="1"/>
  <c r="BK92" i="5"/>
  <c r="J92" i="5"/>
  <c r="J64" i="5"/>
  <c r="T92" i="3"/>
  <c r="T91" i="3"/>
  <c r="P92" i="3"/>
  <c r="P91" i="3"/>
  <c r="AU57" i="1"/>
  <c r="R92" i="12"/>
  <c r="R91" i="12"/>
  <c r="T87" i="21"/>
  <c r="P92" i="12"/>
  <c r="P91" i="12" s="1"/>
  <c r="AU71" i="1" s="1"/>
  <c r="AU70" i="1" s="1"/>
  <c r="BK96" i="8"/>
  <c r="J96" i="8" s="1"/>
  <c r="J32" i="8" s="1"/>
  <c r="AG65" i="1" s="1"/>
  <c r="R91" i="9"/>
  <c r="T92" i="14"/>
  <c r="T91" i="14"/>
  <c r="P89" i="11"/>
  <c r="P88" i="11"/>
  <c r="AU69" i="1"/>
  <c r="AU67" i="1" s="1"/>
  <c r="T135" i="7"/>
  <c r="R135" i="7"/>
  <c r="R92" i="7" s="1"/>
  <c r="P92" i="5"/>
  <c r="P91" i="5"/>
  <c r="AU60" i="1" s="1"/>
  <c r="P92" i="14"/>
  <c r="P91" i="14" s="1"/>
  <c r="AU74" i="1" s="1"/>
  <c r="R89" i="13"/>
  <c r="R88" i="13"/>
  <c r="T93" i="7"/>
  <c r="T92" i="7" s="1"/>
  <c r="T89" i="11"/>
  <c r="T88" i="11" s="1"/>
  <c r="BK87" i="21"/>
  <c r="J87" i="21"/>
  <c r="J63" i="21" s="1"/>
  <c r="BK92" i="9"/>
  <c r="BK91" i="9" s="1"/>
  <c r="J91" i="9" s="1"/>
  <c r="J32" i="9" s="1"/>
  <c r="AG66" i="1" s="1"/>
  <c r="BK92" i="16"/>
  <c r="J92" i="16"/>
  <c r="J64" i="16"/>
  <c r="J88" i="20"/>
  <c r="J64" i="20"/>
  <c r="BK87" i="19"/>
  <c r="J87" i="19"/>
  <c r="J63" i="19"/>
  <c r="BK87" i="18"/>
  <c r="J87" i="18"/>
  <c r="J63" i="18" s="1"/>
  <c r="BK88" i="17"/>
  <c r="J88" i="17" s="1"/>
  <c r="J32" i="17" s="1"/>
  <c r="AG78" i="1" s="1"/>
  <c r="BK89" i="15"/>
  <c r="J89" i="15"/>
  <c r="J63" i="15" s="1"/>
  <c r="J92" i="14"/>
  <c r="J64" i="14" s="1"/>
  <c r="AG72" i="1"/>
  <c r="J63" i="13"/>
  <c r="J89" i="13"/>
  <c r="J64" i="13"/>
  <c r="BK91" i="12"/>
  <c r="J91" i="12"/>
  <c r="J63" i="12" s="1"/>
  <c r="BK88" i="11"/>
  <c r="J88" i="11"/>
  <c r="J32" i="11" s="1"/>
  <c r="AG69" i="1" s="1"/>
  <c r="BK91" i="10"/>
  <c r="J91" i="10"/>
  <c r="J63" i="10" s="1"/>
  <c r="AG62" i="1"/>
  <c r="J63" i="6"/>
  <c r="AG59" i="1"/>
  <c r="J63" i="4"/>
  <c r="AG57" i="1"/>
  <c r="J63" i="3"/>
  <c r="J92" i="3"/>
  <c r="J64" i="3"/>
  <c r="F35" i="3"/>
  <c r="AZ57" i="1" s="1"/>
  <c r="BB58" i="1"/>
  <c r="AX58" i="1" s="1"/>
  <c r="BC58" i="1"/>
  <c r="AY58" i="1"/>
  <c r="J35" i="6"/>
  <c r="AV62" i="1" s="1"/>
  <c r="AT62" i="1" s="1"/>
  <c r="AN62" i="1" s="1"/>
  <c r="J35" i="10"/>
  <c r="AV68" i="1" s="1"/>
  <c r="AT68" i="1" s="1"/>
  <c r="J35" i="13"/>
  <c r="AV72" i="1"/>
  <c r="AT72" i="1"/>
  <c r="AN72" i="1" s="1"/>
  <c r="J32" i="14"/>
  <c r="AG74" i="1"/>
  <c r="F35" i="16"/>
  <c r="AZ77" i="1" s="1"/>
  <c r="J35" i="18"/>
  <c r="AV80" i="1"/>
  <c r="AT80" i="1"/>
  <c r="J35" i="21"/>
  <c r="AV85" i="1" s="1"/>
  <c r="AT85" i="1" s="1"/>
  <c r="AU55" i="1"/>
  <c r="F35" i="2"/>
  <c r="AZ56" i="1" s="1"/>
  <c r="BB61" i="1"/>
  <c r="AX61" i="1"/>
  <c r="J35" i="7"/>
  <c r="AV63" i="1"/>
  <c r="AT63" i="1"/>
  <c r="F35" i="9"/>
  <c r="AZ66" i="1"/>
  <c r="BA67" i="1"/>
  <c r="AW67" i="1"/>
  <c r="F35" i="11"/>
  <c r="AZ69" i="1" s="1"/>
  <c r="F35" i="12"/>
  <c r="AZ71" i="1"/>
  <c r="BC73" i="1"/>
  <c r="AY73" i="1" s="1"/>
  <c r="BA73" i="1"/>
  <c r="AW73" i="1"/>
  <c r="BB73" i="1"/>
  <c r="AX73" i="1"/>
  <c r="J35" i="16"/>
  <c r="AV77" i="1"/>
  <c r="AT77" i="1"/>
  <c r="F35" i="18"/>
  <c r="AZ80" i="1" s="1"/>
  <c r="AZ79" i="1" s="1"/>
  <c r="AV79" i="1" s="1"/>
  <c r="AT79" i="1" s="1"/>
  <c r="J32" i="20"/>
  <c r="AG83" i="1"/>
  <c r="F35" i="21"/>
  <c r="AZ85" i="1" s="1"/>
  <c r="AZ84" i="1" s="1"/>
  <c r="AV84" i="1" s="1"/>
  <c r="AT84" i="1" s="1"/>
  <c r="AU76" i="1"/>
  <c r="AU81" i="1"/>
  <c r="J35" i="3"/>
  <c r="AV57" i="1" s="1"/>
  <c r="AT57" i="1" s="1"/>
  <c r="AN57" i="1" s="1"/>
  <c r="BA58" i="1"/>
  <c r="AW58" i="1" s="1"/>
  <c r="F35" i="5"/>
  <c r="AZ60" i="1"/>
  <c r="F35" i="6"/>
  <c r="AZ62" i="1" s="1"/>
  <c r="BB64" i="1"/>
  <c r="AX64" i="1"/>
  <c r="BB67" i="1"/>
  <c r="AX67" i="1" s="1"/>
  <c r="J35" i="11"/>
  <c r="AV69" i="1"/>
  <c r="AT69" i="1"/>
  <c r="J35" i="12"/>
  <c r="AV71" i="1" s="1"/>
  <c r="AT71" i="1" s="1"/>
  <c r="F35" i="15"/>
  <c r="AZ75" i="1" s="1"/>
  <c r="F35" i="17"/>
  <c r="AZ78" i="1"/>
  <c r="BD81" i="1"/>
  <c r="BC81" i="1"/>
  <c r="AY81" i="1"/>
  <c r="BA81" i="1"/>
  <c r="AW81" i="1" s="1"/>
  <c r="BC55" i="1"/>
  <c r="AY55" i="1"/>
  <c r="J35" i="4"/>
  <c r="AV59" i="1" s="1"/>
  <c r="AT59" i="1" s="1"/>
  <c r="AN59" i="1" s="1"/>
  <c r="BA61" i="1"/>
  <c r="AW61" i="1"/>
  <c r="BD64" i="1"/>
  <c r="BA64" i="1"/>
  <c r="AW64" i="1" s="1"/>
  <c r="J35" i="9"/>
  <c r="AV66" i="1"/>
  <c r="AT66" i="1"/>
  <c r="BD67" i="1"/>
  <c r="BC67" i="1"/>
  <c r="AY67" i="1"/>
  <c r="BC70" i="1"/>
  <c r="AY70" i="1"/>
  <c r="BB70" i="1"/>
  <c r="AX70" i="1" s="1"/>
  <c r="BA70" i="1"/>
  <c r="AW70" i="1"/>
  <c r="BD70" i="1"/>
  <c r="J35" i="14"/>
  <c r="AV74" i="1" s="1"/>
  <c r="AT74" i="1" s="1"/>
  <c r="F35" i="19"/>
  <c r="AZ82" i="1" s="1"/>
  <c r="J35" i="2"/>
  <c r="AV56" i="1" s="1"/>
  <c r="AT56" i="1" s="1"/>
  <c r="BC61" i="1"/>
  <c r="AY61" i="1" s="1"/>
  <c r="F35" i="7"/>
  <c r="AZ63" i="1"/>
  <c r="BC64" i="1"/>
  <c r="AY64" i="1" s="1"/>
  <c r="F35" i="10"/>
  <c r="AZ68" i="1"/>
  <c r="F35" i="13"/>
  <c r="AZ72" i="1" s="1"/>
  <c r="BD73" i="1"/>
  <c r="BA76" i="1"/>
  <c r="AW76" i="1"/>
  <c r="BB76" i="1"/>
  <c r="AX76" i="1" s="1"/>
  <c r="J35" i="17"/>
  <c r="AV78" i="1"/>
  <c r="AT78" i="1" s="1"/>
  <c r="J35" i="19"/>
  <c r="AV82" i="1"/>
  <c r="AT82" i="1"/>
  <c r="BB55" i="1"/>
  <c r="BD58" i="1"/>
  <c r="J35" i="5"/>
  <c r="AV60" i="1" s="1"/>
  <c r="AT60" i="1" s="1"/>
  <c r="F35" i="8"/>
  <c r="AZ65" i="1"/>
  <c r="J35" i="15"/>
  <c r="AV75" i="1"/>
  <c r="AT75" i="1"/>
  <c r="BC76" i="1"/>
  <c r="AY76" i="1" s="1"/>
  <c r="BB81" i="1"/>
  <c r="AX81" i="1"/>
  <c r="J35" i="20"/>
  <c r="AV83" i="1" s="1"/>
  <c r="AT83" i="1" s="1"/>
  <c r="BD55" i="1"/>
  <c r="F35" i="4"/>
  <c r="AZ59" i="1" s="1"/>
  <c r="BD61" i="1"/>
  <c r="J35" i="8"/>
  <c r="AV65" i="1" s="1"/>
  <c r="AT65" i="1" s="1"/>
  <c r="F35" i="14"/>
  <c r="AZ74" i="1"/>
  <c r="BD76" i="1"/>
  <c r="F35" i="20"/>
  <c r="AZ83" i="1"/>
  <c r="AN65" i="1" l="1"/>
  <c r="J92" i="9"/>
  <c r="J64" i="9" s="1"/>
  <c r="BK96" i="2"/>
  <c r="J96" i="2" s="1"/>
  <c r="BK92" i="7"/>
  <c r="J92" i="7" s="1"/>
  <c r="J63" i="7" s="1"/>
  <c r="BK91" i="16"/>
  <c r="J91" i="16"/>
  <c r="J63" i="16"/>
  <c r="J63" i="8"/>
  <c r="BK91" i="5"/>
  <c r="J91" i="5"/>
  <c r="AN83" i="1"/>
  <c r="J41" i="20"/>
  <c r="AN78" i="1"/>
  <c r="J63" i="17"/>
  <c r="J41" i="17"/>
  <c r="AN74" i="1"/>
  <c r="J41" i="14"/>
  <c r="J41" i="13"/>
  <c r="AN69" i="1"/>
  <c r="J63" i="11"/>
  <c r="J41" i="11"/>
  <c r="AN66" i="1"/>
  <c r="J63" i="9"/>
  <c r="J41" i="9"/>
  <c r="J41" i="8"/>
  <c r="J41" i="6"/>
  <c r="J41" i="4"/>
  <c r="J41" i="3"/>
  <c r="AG64" i="1"/>
  <c r="AU73" i="1"/>
  <c r="J32" i="21"/>
  <c r="AG85" i="1"/>
  <c r="AG84" i="1"/>
  <c r="J32" i="5"/>
  <c r="AG60" i="1" s="1"/>
  <c r="AG58" i="1" s="1"/>
  <c r="AN58" i="1" s="1"/>
  <c r="AX55" i="1"/>
  <c r="AZ61" i="1"/>
  <c r="AV61" i="1"/>
  <c r="AT61" i="1" s="1"/>
  <c r="AZ70" i="1"/>
  <c r="AV70" i="1"/>
  <c r="AT70" i="1"/>
  <c r="AZ81" i="1"/>
  <c r="AV81" i="1"/>
  <c r="AT81" i="1"/>
  <c r="BB54" i="1"/>
  <c r="AX54" i="1" s="1"/>
  <c r="AU58" i="1"/>
  <c r="AU61" i="1"/>
  <c r="J32" i="7"/>
  <c r="AG63" i="1" s="1"/>
  <c r="AG61" i="1" s="1"/>
  <c r="AZ76" i="1"/>
  <c r="AV76" i="1"/>
  <c r="AT76" i="1"/>
  <c r="AU64" i="1"/>
  <c r="AZ55" i="1"/>
  <c r="AZ67" i="1"/>
  <c r="AV67" i="1" s="1"/>
  <c r="AT67" i="1" s="1"/>
  <c r="J32" i="18"/>
  <c r="AG80" i="1"/>
  <c r="AG79" i="1" s="1"/>
  <c r="AN79" i="1" s="1"/>
  <c r="BA54" i="1"/>
  <c r="AW54" i="1" s="1"/>
  <c r="AK30" i="1" s="1"/>
  <c r="AZ58" i="1"/>
  <c r="AV58" i="1"/>
  <c r="AT58" i="1"/>
  <c r="AZ73" i="1"/>
  <c r="AV73" i="1"/>
  <c r="AT73" i="1"/>
  <c r="BD54" i="1"/>
  <c r="W33" i="1" s="1"/>
  <c r="AZ64" i="1"/>
  <c r="AV64" i="1"/>
  <c r="AT64" i="1"/>
  <c r="AN64" i="1"/>
  <c r="J32" i="12"/>
  <c r="AG71" i="1"/>
  <c r="AG70" i="1" s="1"/>
  <c r="BC54" i="1"/>
  <c r="AY54" i="1"/>
  <c r="J32" i="10"/>
  <c r="AG68" i="1"/>
  <c r="AG67" i="1" s="1"/>
  <c r="J32" i="15"/>
  <c r="AG75" i="1" s="1"/>
  <c r="AG73" i="1" s="1"/>
  <c r="J32" i="19"/>
  <c r="AG82" i="1"/>
  <c r="AG81" i="1"/>
  <c r="J63" i="2" l="1"/>
  <c r="J32" i="2"/>
  <c r="J41" i="5"/>
  <c r="J41" i="21"/>
  <c r="J63" i="5"/>
  <c r="J41" i="19"/>
  <c r="AN82" i="1"/>
  <c r="J41" i="18"/>
  <c r="AN80" i="1"/>
  <c r="AN73" i="1"/>
  <c r="J41" i="15"/>
  <c r="AN75" i="1"/>
  <c r="J41" i="12"/>
  <c r="AN71" i="1"/>
  <c r="J41" i="10"/>
  <c r="AN68" i="1"/>
  <c r="AN61" i="1"/>
  <c r="J41" i="7"/>
  <c r="AN63" i="1"/>
  <c r="AN67" i="1"/>
  <c r="AN70" i="1"/>
  <c r="AN81" i="1"/>
  <c r="AN85" i="1"/>
  <c r="AN84" i="1"/>
  <c r="AN60" i="1"/>
  <c r="J32" i="16"/>
  <c r="AG77" i="1"/>
  <c r="AG76" i="1" s="1"/>
  <c r="AN76" i="1" s="1"/>
  <c r="AU54" i="1"/>
  <c r="AV55" i="1"/>
  <c r="AT55" i="1" s="1"/>
  <c r="W30" i="1"/>
  <c r="AZ54" i="1"/>
  <c r="W29" i="1" s="1"/>
  <c r="W31" i="1"/>
  <c r="W32" i="1"/>
  <c r="AG56" i="1" l="1"/>
  <c r="J41" i="2"/>
  <c r="AN77" i="1"/>
  <c r="J41" i="16"/>
  <c r="AV54" i="1"/>
  <c r="AK29" i="1" s="1"/>
  <c r="AG55" i="1" l="1"/>
  <c r="AN56" i="1"/>
  <c r="AT54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<sst xmlns="http://schemas.openxmlformats.org/spreadsheetml/2006/main" count="24204" uniqueCount="2169">
  <si>
    <t>Export Komplet</t>
  </si>
  <si>
    <t>VZ</t>
  </si>
  <si>
    <t>2.0</t>
  </si>
  <si>
    <t>ZAMOK</t>
  </si>
  <si>
    <t>False</t>
  </si>
  <si>
    <t>{c8d69a29-7141-43bf-b6ab-4d3353a380be}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</si>
  <si>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</si>
  <si>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</si>
  <si>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</si>
  <si>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</si>
  <si>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</si>
  <si>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</si>
  <si>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</si>
  <si>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</si>
  <si>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OP_01-23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</si>
  <si>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</si>
  <si>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</si>
  <si>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PZS v úseku Rožďalovice - Nemyčeves</t>
  </si>
  <si>
    <t>KSO:</t>
  </si>
  <si>
    <t>824</t>
  </si>
  <si>
    <t>CC-CZ:</t>
  </si>
  <si>
    <t>21219</t>
  </si>
  <si>
    <t>Místo:</t>
  </si>
  <si>
    <t>Rožďalovice - Nemyčeves</t>
  </si>
  <si>
    <t>Datum:</t>
  </si>
  <si>
    <t>28. 2. 2023</t>
  </si>
  <si>
    <t>CZ-CPV:</t>
  </si>
  <si>
    <t>50220000-3</t>
  </si>
  <si>
    <t>CZ-CPA:</t>
  </si>
  <si>
    <t>42.12.10</t>
  </si>
  <si>
    <t>Zadavatel:</t>
  </si>
  <si>
    <t>IČ:</t>
  </si>
  <si>
    <t>70994234</t>
  </si>
  <si>
    <t>Správa železnic, státní organizace</t>
  </si>
  <si>
    <t>DIČ:</t>
  </si>
  <si>
    <t/>
  </si>
  <si>
    <t>Uchazeč:</t>
  </si>
  <si>
    <t>Vyplň údaj</t>
  </si>
  <si>
    <t>Projektant:</t>
  </si>
  <si>
    <t>25525441</t>
  </si>
  <si>
    <t>Signal Projekt s.r.o.</t>
  </si>
  <si>
    <t>True</t>
  </si>
  <si>
    <t>Zpracovatel:</t>
  </si>
  <si>
    <t>Poznámka:</t>
  </si>
  <si>
    <t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</si>
  <si>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</si>
  <si>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</si>
  <si>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</si>
  <si>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</si>
  <si>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</si>
  <si>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</si>
  <si>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</si>
  <si>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</si>
  <si>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</si>
  <si>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</si>
  <si>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</si>
  <si>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</si>
  <si>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</si>
  <si>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</si>
  <si>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</si>
  <si>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</si>
  <si>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</si>
  <si>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</si>
  <si>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</si>
  <si>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</si>
  <si>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</si>
  <si>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</si>
  <si>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</si>
  <si>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</si>
  <si>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</si>
  <si>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</si>
  <si>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</si>
  <si>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</si>
  <si>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</si>
  <si>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</si>
  <si>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</si>
  <si>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</si>
  <si>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</si>
  <si>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</si>
  <si>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</si>
  <si>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</si>
  <si>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</si>
  <si>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</si>
  <si>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01-01-31</t>
  </si>
  <si>
    <t>PZS v km 22,317 (P4617)</t>
  </si>
  <si>
    <t>PRO</t>
  </si>
  <si>
    <t>1</t>
  </si>
  <si>
    <t>{486aba03-81c4-4954-88c8-144e0a381da9}</t>
  </si>
  <si>
    <t>2</t>
  </si>
  <si>
    <t>/</t>
  </si>
  <si>
    <t>01</t>
  </si>
  <si>
    <t>Zabezpečovací zařízení</t>
  </si>
  <si>
    <t>Soupis</t>
  </si>
  <si>
    <t>{fc80ce84-e746-4a18-9ac1-baa50f454fc6}</t>
  </si>
  <si>
    <t>02</t>
  </si>
  <si>
    <t>Zemní práce</t>
  </si>
  <si>
    <t>{bbf22bcc-0630-4e5a-b0ba-f17a1ec9abb9}</t>
  </si>
  <si>
    <t>PS 01-01-32</t>
  </si>
  <si>
    <t>PZS v km 26,470 (P4622)</t>
  </si>
  <si>
    <t>{82706cde-2e5a-4468-b20f-1b1ee817e68c}</t>
  </si>
  <si>
    <t>{60e80be3-b74c-472f-a615-228a728bbfb1}</t>
  </si>
  <si>
    <t>{fb5a7309-5c61-4450-ae38-c1e444973877}</t>
  </si>
  <si>
    <t>PS 01-01-33</t>
  </si>
  <si>
    <t>PZS v km 28,446 (P4624)</t>
  </si>
  <si>
    <t>{95493578-2403-463f-9618-6c41368def1f}</t>
  </si>
  <si>
    <t>zabezpečovací zařízení</t>
  </si>
  <si>
    <t>{55c958fb-74be-4dae-9e78-c33dedee61d2}</t>
  </si>
  <si>
    <t>{f104fd1c-0d81-4109-9a4a-d8da4ad0ff38}</t>
  </si>
  <si>
    <t>PS 01-01-34</t>
  </si>
  <si>
    <t>PZS v km 28,925 (P4625)</t>
  </si>
  <si>
    <t>{f5fbad55-a5cc-4b58-aece-e20bb68c2d8f}</t>
  </si>
  <si>
    <t>{5d573762-744b-4caa-82a6-edbc2031165f}</t>
  </si>
  <si>
    <t>{68c9b0a3-d9ed-4d54-a01e-9c87b1aa8a5a}</t>
  </si>
  <si>
    <t>S0 01-86-01</t>
  </si>
  <si>
    <t>Napájení PZS v km 22,317 (P4617)</t>
  </si>
  <si>
    <t>STA</t>
  </si>
  <si>
    <t>{da8901be-6bdc-4d20-bc7c-ab73d88d50f2}</t>
  </si>
  <si>
    <t>dle sborníku UOŽI</t>
  </si>
  <si>
    <t>{742ba725-b748-4aad-a8cf-68ae8a244367}</t>
  </si>
  <si>
    <t>dle sborníku URS</t>
  </si>
  <si>
    <t>{20b090fc-ef18-467b-aafe-e6d19b0c8f14}</t>
  </si>
  <si>
    <t>SO 01-86-02</t>
  </si>
  <si>
    <t>Napájení PZS v km 26,470 (P4622)</t>
  </si>
  <si>
    <t>{01a7984c-1564-42aa-9093-e65b2be0434d}</t>
  </si>
  <si>
    <t>{e7ddb4b1-ef3b-4d0a-8f1d-96ef5b6de3f7}</t>
  </si>
  <si>
    <t>{c6c7d17a-417f-4296-a666-58b8de7db8f0}</t>
  </si>
  <si>
    <t>SO 01-86-03</t>
  </si>
  <si>
    <t>Napájení PZS v km 28,446 (P4624)</t>
  </si>
  <si>
    <t>{fb07e236-c93f-4ea7-aa37-1daaf75f33c7}</t>
  </si>
  <si>
    <t>{02de20e9-f7be-4231-9433-2c3a39119ef9}</t>
  </si>
  <si>
    <t>{296e24a4-41f0-4c23-a05b-9720d0ee911b}</t>
  </si>
  <si>
    <t>SO 01-86-04</t>
  </si>
  <si>
    <t>Napájení PZS v km 28,925 (P4625)</t>
  </si>
  <si>
    <t>ING</t>
  </si>
  <si>
    <t>{ccbdf4f9-7d73-4a79-81a5-5da8e592774b}</t>
  </si>
  <si>
    <t>{fd9dbbec-de16-4490-872c-b39d50b0447a}</t>
  </si>
  <si>
    <t>{4d5c2546-a9ae-4f62-9c02-d13769de6ba7}</t>
  </si>
  <si>
    <t>SO 01-10-01</t>
  </si>
  <si>
    <t>Železniční Svršek</t>
  </si>
  <si>
    <t>{57002623-e3db-4ca9-9ad4-06dc945fa883}</t>
  </si>
  <si>
    <t>{3f49407d-5cd5-4fbf-bfe5-c09b1969fce4}</t>
  </si>
  <si>
    <t>SO 01-50-01</t>
  </si>
  <si>
    <t>Úprava Komunikace u Přejezdu v km 28,446 (P4624)</t>
  </si>
  <si>
    <t>{07f490e9-1d85-40ce-8419-74287567c64d}</t>
  </si>
  <si>
    <t>{af1300c6-b847-4882-8ab0-4a79919ade08}</t>
  </si>
  <si>
    <t>dle sborníku ÚRS</t>
  </si>
  <si>
    <t>{1f08006f-fc8b-4be1-a78f-67939b2ad799}</t>
  </si>
  <si>
    <t>PS 100</t>
  </si>
  <si>
    <t>VON</t>
  </si>
  <si>
    <t>{ae99f5f7-6c92-4cd4-b355-5a7c3d8a4711}</t>
  </si>
  <si>
    <t>{0b9aa71b-b722-4582-80b8-4756d83f1b00}</t>
  </si>
  <si>
    <t>KRYCÍ LIST SOUPISU PRACÍ</t>
  </si>
  <si>
    <t>Objekt:</t>
  </si>
  <si>
    <t>PS 01-01-31 - PZS v km 22,317 (P4617)</t>
  </si>
  <si>
    <t>Soupis:</t>
  </si>
  <si>
    <t>01 - Zabezpečovací zařízení</t>
  </si>
  <si>
    <t>PZS v km 22,317</t>
  </si>
  <si>
    <t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</si>
  <si>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</si>
  <si>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</si>
  <si>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</si>
  <si>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</si>
  <si>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</si>
  <si>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</si>
  <si>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 xml:space="preserve">    01.2 - Trasy optických kabelů</t>
  </si>
  <si>
    <t>02 - Venkovní zařízení zab. zař.</t>
  </si>
  <si>
    <t xml:space="preserve">    02.1 - Počítač náprav</t>
  </si>
  <si>
    <t xml:space="preserve">    02.2 - Výstražník</t>
  </si>
  <si>
    <t xml:space="preserve">    02.3 - Venkovní zařízení reléového domku</t>
  </si>
  <si>
    <t>03 - Vnitřní zařízení zab. zař.</t>
  </si>
  <si>
    <t xml:space="preserve">    03.1 - Vnitřní vybavení počítačů náprav</t>
  </si>
  <si>
    <t>04 - Demontáže</t>
  </si>
  <si>
    <t>05 - Zkoušky, revize,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</si>
  <si>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</si>
  <si>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</si>
  <si>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</si>
  <si>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</si>
  <si>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</si>
  <si>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</si>
  <si>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</si>
  <si>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</si>
  <si>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</si>
  <si>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</si>
  <si>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</si>
  <si>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</si>
  <si>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</si>
  <si>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</si>
  <si>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</si>
  <si>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</si>
  <si>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</si>
  <si>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</si>
  <si>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</si>
  <si>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Sborník UOŽI 01 2023</t>
  </si>
  <si>
    <t>4</t>
  </si>
  <si>
    <t>1734906202</t>
  </si>
  <si>
    <t>VV</t>
  </si>
  <si>
    <t>v.č. 802</t>
  </si>
  <si>
    <t>3p</t>
  </si>
  <si>
    <t>45+20+885</t>
  </si>
  <si>
    <t>7p</t>
  </si>
  <si>
    <t>Tcepkpfley 3XN</t>
  </si>
  <si>
    <t>Součet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</si>
  <si>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</si>
  <si>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</si>
  <si>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</si>
  <si>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512</t>
  </si>
  <si>
    <t>-1766190169</t>
  </si>
  <si>
    <t>3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</si>
  <si>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</si>
  <si>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</si>
  <si>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-1021141658</t>
  </si>
  <si>
    <t>Kabel Tcekpfley 7p</t>
  </si>
  <si>
    <t>Kabel Tcepkpfley 3XN</t>
  </si>
  <si>
    <t>M</t>
  </si>
  <si>
    <t>7590521514</t>
  </si>
  <si>
    <t>Venkovní vedení kabelová - metalické sítě Plněné, párované s ochr. vodičem TCEKPFLEY 3 P 1,0 D</t>
  </si>
  <si>
    <t>256</t>
  </si>
  <si>
    <t>64</t>
  </si>
  <si>
    <t>-1727716021</t>
  </si>
  <si>
    <t>5</t>
  </si>
  <si>
    <t>7590521529</t>
  </si>
  <si>
    <t>Venkovní vedení kabelová - metalické sítě Plněné, párované s ochr. vodičem TCEKPFLEY 7 P 1,0 D</t>
  </si>
  <si>
    <t>-135392774</t>
  </si>
  <si>
    <t>6</t>
  </si>
  <si>
    <t>7590520604</t>
  </si>
  <si>
    <t>Venkovní vedení kabelová - metalické sítě Plněné 4x0,8 TCEPKPFLEY 3 x 4 x 0,8</t>
  </si>
  <si>
    <t>959542687</t>
  </si>
  <si>
    <t>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</si>
  <si>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</si>
  <si>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</si>
  <si>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944297007</t>
  </si>
  <si>
    <t>12p</t>
  </si>
  <si>
    <t>35+50+1310</t>
  </si>
  <si>
    <t>TCEPKPFLEY 5XN</t>
  </si>
  <si>
    <t>895+1310</t>
  </si>
  <si>
    <t>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</si>
  <si>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</si>
  <si>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</si>
  <si>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328182491</t>
  </si>
  <si>
    <t>9</t>
  </si>
  <si>
    <t>7590521534</t>
  </si>
  <si>
    <t>Venkovní vedení kabelová - metalické sítě Plněné, párované s ochr. vodičem TCEKPFLEY 12 P 1,0 D</t>
  </si>
  <si>
    <t>1038637429</t>
  </si>
  <si>
    <t>10</t>
  </si>
  <si>
    <t>7590520614</t>
  </si>
  <si>
    <t>Venkovní vedení kabelová - metalické sítě Plněné 4x0,8 TCEPKPFLEY 5 x 4 x 0,8</t>
  </si>
  <si>
    <t>1757903691</t>
  </si>
  <si>
    <t>11</t>
  </si>
  <si>
    <t>7492553010</t>
  </si>
  <si>
    <t>Montáž kabelů 2- a 3-žílových Cu do 16 mm2 - uložení do země, chráničky, na rošty, pod omítku apod.</t>
  </si>
  <si>
    <t>-871042571</t>
  </si>
  <si>
    <t>2x1,5</t>
  </si>
  <si>
    <t>3x2,5</t>
  </si>
  <si>
    <t>12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</si>
  <si>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</si>
  <si>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</si>
  <si>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-2077393382</t>
  </si>
  <si>
    <t>13</t>
  </si>
  <si>
    <t>7492501750</t>
  </si>
  <si>
    <t>Kabely, vodiče, šňůry Cu - nn Kabel silový 2 a 3-žílový Cu, plastová izolace CYKY 3O2,5 (3Ax2,5)</t>
  </si>
  <si>
    <t>192679344</t>
  </si>
  <si>
    <t>14</t>
  </si>
  <si>
    <t>7492501690</t>
  </si>
  <si>
    <t>Kabely, vodiče, šňůry Cu - nn Kabel silový 2 a 3-žílový Cu, plastová izolace CYKY 2O1,5 (2Dx1,5)</t>
  </si>
  <si>
    <t>-1100193805</t>
  </si>
  <si>
    <t>7492554010</t>
  </si>
  <si>
    <t>Montáž kabelů 4- a 5-žílových Cu do 16 mm2 - uložení do země, chráničky, na rošty, pod omítku apod.</t>
  </si>
  <si>
    <t>722086016</t>
  </si>
  <si>
    <t>5x4</t>
  </si>
  <si>
    <t>16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</si>
  <si>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</si>
  <si>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</si>
  <si>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-2116344850</t>
  </si>
  <si>
    <t>17</t>
  </si>
  <si>
    <t>7492502020</t>
  </si>
  <si>
    <t>Kabely, vodiče, šňůry Cu - nn Kabel silový 4 a 5-žílový Cu, plastová izolace CYKY 5J4 (5Cx4)</t>
  </si>
  <si>
    <t>-2143136842</t>
  </si>
  <si>
    <t>18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</si>
  <si>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</si>
  <si>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</si>
  <si>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1560615291</t>
  </si>
  <si>
    <t>19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</si>
  <si>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</si>
  <si>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</si>
  <si>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-1037760794</t>
  </si>
  <si>
    <t>20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</si>
  <si>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</si>
  <si>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</si>
  <si>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967723233</t>
  </si>
  <si>
    <t>01.1</t>
  </si>
  <si>
    <t>Kabelové trasy</t>
  </si>
  <si>
    <t>7593505270</t>
  </si>
  <si>
    <t>Montáž kabelového označníku Ball Marker - upevnění kabelového označníku na plášť kabelu upevňovacími prvky</t>
  </si>
  <si>
    <t>1185780833</t>
  </si>
  <si>
    <t>22</t>
  </si>
  <si>
    <t>7593501825_R</t>
  </si>
  <si>
    <t>Trasy kabelového vedení Lokátory a markery Ball Marker 1428 - XR ID, fialový zabezpečováci zapisovatelný</t>
  </si>
  <si>
    <t>-1815548128</t>
  </si>
  <si>
    <t>P</t>
  </si>
  <si>
    <t>Poznámka k položce:_x000D_
navýšení ceny o 10% oproti Sborníku ÚOŽI 2022</t>
  </si>
  <si>
    <t>23</t>
  </si>
  <si>
    <t>7593500965</t>
  </si>
  <si>
    <t>Trasy kabelového vedení Ohebná dvouplášťová korugovaná chránička 160/138smotek</t>
  </si>
  <si>
    <t>-805391865</t>
  </si>
  <si>
    <t>v.č. 803</t>
  </si>
  <si>
    <t>Chráničky do výkopu</t>
  </si>
  <si>
    <t>7+14+8+17+5+9</t>
  </si>
  <si>
    <t>Chráničky k protlakům</t>
  </si>
  <si>
    <t>(10+4)+(2*9+8)+(2*6+8)</t>
  </si>
  <si>
    <t>24</t>
  </si>
  <si>
    <t>7593505134</t>
  </si>
  <si>
    <t>Zakrytí kabelu resp. trubek výstražnou fólií (bez fólie)</t>
  </si>
  <si>
    <t>1665496098</t>
  </si>
  <si>
    <t>23+238+234+183+84+9+4+79+122+282+691+1+5+3+10+4</t>
  </si>
  <si>
    <t>25</t>
  </si>
  <si>
    <t>7593500600</t>
  </si>
  <si>
    <t>Trasy kabelového vedení Kabelové krycí desky a pásy Fólie výstražná modrá š. 34cm (HM0673909991034)</t>
  </si>
  <si>
    <t>-1703229387</t>
  </si>
  <si>
    <t>01.2</t>
  </si>
  <si>
    <t>Trasy optických kabelů</t>
  </si>
  <si>
    <t>26</t>
  </si>
  <si>
    <t>7593505202</t>
  </si>
  <si>
    <t>Uložení HDPE trubky pro optický kabel do výkopu bez zřízení lože a bez krytí</t>
  </si>
  <si>
    <t>119287785</t>
  </si>
  <si>
    <t>v.č. 801</t>
  </si>
  <si>
    <t>HDPE 40/33</t>
  </si>
  <si>
    <t>3*870+3*1300+2*15+2*15</t>
  </si>
  <si>
    <t>27</t>
  </si>
  <si>
    <t>7593501125</t>
  </si>
  <si>
    <t>Trasy kabelového vedení Chráničky optického kabelu HDPE 6040 průměr 40/33 mm</t>
  </si>
  <si>
    <t>-50895029</t>
  </si>
  <si>
    <t>870*3+1300*3+15*2+15*2</t>
  </si>
  <si>
    <t>28</t>
  </si>
  <si>
    <t>7598035170</t>
  </si>
  <si>
    <t>Kontrola tlakutěsnosti HDPE trubky v úseku do 2 000 m</t>
  </si>
  <si>
    <t>2131021503</t>
  </si>
  <si>
    <t>29</t>
  </si>
  <si>
    <t>7598035190</t>
  </si>
  <si>
    <t>Kontrola průchodnosti trubky pro optický kabel</t>
  </si>
  <si>
    <t>km</t>
  </si>
  <si>
    <t>-1582506486</t>
  </si>
  <si>
    <t>3*0,87</t>
  </si>
  <si>
    <t>3*1,3</t>
  </si>
  <si>
    <t>2*0,015</t>
  </si>
  <si>
    <t>30</t>
  </si>
  <si>
    <t>7593505240</t>
  </si>
  <si>
    <t>Montáž koncovky nebo záslepky Plasson na HDPE trubku</t>
  </si>
  <si>
    <t>-835889412</t>
  </si>
  <si>
    <t>31</t>
  </si>
  <si>
    <t>7593501143</t>
  </si>
  <si>
    <t>Trasy kabelového vedení Chráničky optického kabelu HDPE Koncová zátka Jackmoon 38-46 mm</t>
  </si>
  <si>
    <t>323724801</t>
  </si>
  <si>
    <t>32</t>
  </si>
  <si>
    <t>7598035010</t>
  </si>
  <si>
    <t>Měření parametrů optického kabelu na třech vlnových délkách metodou OTDR a TM na skládce, kabelu s 12 vlákny - včetně vyhotovení měřícího protokolu</t>
  </si>
  <si>
    <t>654631608</t>
  </si>
  <si>
    <t>33</t>
  </si>
  <si>
    <t>7598035055</t>
  </si>
  <si>
    <t>Měření parametrů optického kabelu na třech vlnových délkách metodou OTDR a TM po položení nebo zavěšení, kabelu s 12 vlákny - včetně vyhotovení měřícího protokolu</t>
  </si>
  <si>
    <t>1550265822</t>
  </si>
  <si>
    <t>34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</si>
  <si>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</si>
  <si>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</si>
  <si>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vlákno</t>
  </si>
  <si>
    <t>-999450193</t>
  </si>
  <si>
    <t>35</t>
  </si>
  <si>
    <t>7590560671</t>
  </si>
  <si>
    <t>Optické kabely Spojky a příslušenství pro optické sítě Optické Pigtaily SM 9/125 E 2000 H+S</t>
  </si>
  <si>
    <t>1095779710</t>
  </si>
  <si>
    <t>36</t>
  </si>
  <si>
    <t>7593505220</t>
  </si>
  <si>
    <t>Montáž spojky Plasson na HDPE trubce rovné nebo redukční</t>
  </si>
  <si>
    <t>1334713676</t>
  </si>
  <si>
    <t>37</t>
  </si>
  <si>
    <t>7492104620</t>
  </si>
  <si>
    <t>Spojovací vedení, podpěrné izolátory Spojky, ukončení pasu, ostatní Spojka HDPE 05040 pr.40</t>
  </si>
  <si>
    <t>1281695382</t>
  </si>
  <si>
    <t>38</t>
  </si>
  <si>
    <t>7593505292</t>
  </si>
  <si>
    <t>Zafukování optického kabelu HDPE</t>
  </si>
  <si>
    <t>634956079</t>
  </si>
  <si>
    <t>Sigle-mode 12vl.</t>
  </si>
  <si>
    <t>1490</t>
  </si>
  <si>
    <t>39</t>
  </si>
  <si>
    <t>7590560034</t>
  </si>
  <si>
    <t>Optické kabely Optické kabely střední konstrukce pro záfuk, přifuk do HDPE chráničky 12 vl.1x12 vl./trubička, HDPE plášť 8,1 mm (6 el.)</t>
  </si>
  <si>
    <t>1186337732</t>
  </si>
  <si>
    <t>Single-Mode</t>
  </si>
  <si>
    <t>40</t>
  </si>
  <si>
    <t>7593505250</t>
  </si>
  <si>
    <t>Montáž plastové komory na spojkování optického kabelu</t>
  </si>
  <si>
    <t>1014650509</t>
  </si>
  <si>
    <t>41</t>
  </si>
  <si>
    <t>7593501500</t>
  </si>
  <si>
    <t>Trasy kabelového vedení Kabelové komory ROMOLD KS 100.63/70,8</t>
  </si>
  <si>
    <t>128</t>
  </si>
  <si>
    <t>1616869510</t>
  </si>
  <si>
    <t>Venkovní zařízení zab. zař.</t>
  </si>
  <si>
    <t>42</t>
  </si>
  <si>
    <t>7590155042</t>
  </si>
  <si>
    <t>Montáž pasivní ochrany pro omezení atmosférických vlivů u neelektrizovaných tratí pro návěstidla, výstražníky a přejezd</t>
  </si>
  <si>
    <t>-208392879</t>
  </si>
  <si>
    <t>Poznámka k položce:_x000D_
Propojení Výstražníků A a B a reléového domku pomocí vodiče FeZn v ochranné trubce délka 85m</t>
  </si>
  <si>
    <t>43</t>
  </si>
  <si>
    <t>7491600190</t>
  </si>
  <si>
    <t>Uzemnění Vnější Uzemňovací vedení v zemi, kruhovým vodičem FeZn do D=10 mm</t>
  </si>
  <si>
    <t>1754152100</t>
  </si>
  <si>
    <t>44</t>
  </si>
  <si>
    <t>7590155040</t>
  </si>
  <si>
    <t>Montáž pasivní ochrany pro omezení atmosférických vlivů u neelektrizovaných tratí jednoduché včetně uzemnění</t>
  </si>
  <si>
    <t>-689844684</t>
  </si>
  <si>
    <t>Poznámka k položce:_x000D_
Zkratovací lanová propojení LA9/X + zemnící tyče 3x1,5m_x000D_
pro snímač počítače náprav</t>
  </si>
  <si>
    <t>45</t>
  </si>
  <si>
    <t>7590155044</t>
  </si>
  <si>
    <t>Montáž pasivní ochrany pro omezení atmosférických vlivů u neelektrizovaných tratí jednoduché bez uzemnění</t>
  </si>
  <si>
    <t>-1408304025</t>
  </si>
  <si>
    <t>Poznámka k položce:_x000D_
Zkratovací lanová propojení LA9/X _x000D_
pro snímač počítače náprav</t>
  </si>
  <si>
    <t>46</t>
  </si>
  <si>
    <t>7590150030</t>
  </si>
  <si>
    <t>Uzemnění, ukolejnění Tyč zemnící se svorkou l=1,5m (HM0354405211015)</t>
  </si>
  <si>
    <t>-1788166335</t>
  </si>
  <si>
    <t>47</t>
  </si>
  <si>
    <t>7594110200</t>
  </si>
  <si>
    <t>Lanové propojení s kolíkovým ukončením LAI 1xFe9/190 norma 703029132 (HM0404223990154AV.00190)</t>
  </si>
  <si>
    <t>828263354</t>
  </si>
  <si>
    <t>48</t>
  </si>
  <si>
    <t>7590150010</t>
  </si>
  <si>
    <t>Uzemnění, ukolejnění Sběrnice uzemňovací (CV452119003)</t>
  </si>
  <si>
    <t>1647791990</t>
  </si>
  <si>
    <t>02.1</t>
  </si>
  <si>
    <t>Počítač náprav</t>
  </si>
  <si>
    <t>49</t>
  </si>
  <si>
    <t>7592005050</t>
  </si>
  <si>
    <t>Montáž počítacího bodu (senzoru) RSR 180 - uložení a připevnění na určené místo, seřízení polohy, přezkoušení</t>
  </si>
  <si>
    <t>-636889520</t>
  </si>
  <si>
    <t>50</t>
  </si>
  <si>
    <t>7592010102</t>
  </si>
  <si>
    <t>Kolové senzory a snímače počítačů náprav Snímač průjezdu kola RSR 180 (5 m kabel)</t>
  </si>
  <si>
    <t>1944151618</t>
  </si>
  <si>
    <t>51</t>
  </si>
  <si>
    <t>7594305015</t>
  </si>
  <si>
    <t>Montáž součástí počítače náprav neoprénové ochranné hadice se soupravou pro upevnění k pražci</t>
  </si>
  <si>
    <t>-1943923072</t>
  </si>
  <si>
    <t>52</t>
  </si>
  <si>
    <t>7592010142</t>
  </si>
  <si>
    <t>Kolové senzory a snímače počítačů náprav Neoprénová ochr. hadice 4,8 m</t>
  </si>
  <si>
    <t>-2143482622</t>
  </si>
  <si>
    <t>53</t>
  </si>
  <si>
    <t>7592010152</t>
  </si>
  <si>
    <t>Kolové senzory a snímače počítačů náprav Montážní sada neoprénové ochr.hadice</t>
  </si>
  <si>
    <t>1672794347</t>
  </si>
  <si>
    <t>54</t>
  </si>
  <si>
    <t>7594305040</t>
  </si>
  <si>
    <t>Montáž součástí počítače náprav upevňovací kolejnicové čelisti SK 140</t>
  </si>
  <si>
    <t>1160968138</t>
  </si>
  <si>
    <t>55</t>
  </si>
  <si>
    <t>7592010168</t>
  </si>
  <si>
    <t>Kolové senzory a snímače počítačů náprav Upevňovací souprava SK150</t>
  </si>
  <si>
    <t>-1118353396</t>
  </si>
  <si>
    <t>56</t>
  </si>
  <si>
    <t>7594305045</t>
  </si>
  <si>
    <t>Montáž součástí počítače náprav AZF upevňovacího šroubu BBK</t>
  </si>
  <si>
    <t>229322354</t>
  </si>
  <si>
    <t>57</t>
  </si>
  <si>
    <t>7592010172</t>
  </si>
  <si>
    <t>Kolové senzory a snímače počítačů náprav Připevňovací čep BBK pro upevňovací soupravu SK140</t>
  </si>
  <si>
    <t>pár</t>
  </si>
  <si>
    <t>-656174973</t>
  </si>
  <si>
    <t>58</t>
  </si>
  <si>
    <t>7594305035</t>
  </si>
  <si>
    <t>Montáž součástí počítače náprav kabelového závěru KSL-FP pro RSR</t>
  </si>
  <si>
    <t>1157635565</t>
  </si>
  <si>
    <t>59</t>
  </si>
  <si>
    <t>7592010202</t>
  </si>
  <si>
    <t>Kolové senzory a snímače počítačů náprav Kabelový závěr KSL-FP pro RSR (s EPO)</t>
  </si>
  <si>
    <t>625819436</t>
  </si>
  <si>
    <t>60</t>
  </si>
  <si>
    <t>7592010206</t>
  </si>
  <si>
    <t>Kolové senzory a snímače počítačů náprav Uzemňovací souprava pro KSL-FP</t>
  </si>
  <si>
    <t>-1784337586</t>
  </si>
  <si>
    <t>61</t>
  </si>
  <si>
    <t>7592010270</t>
  </si>
  <si>
    <t>Kolové senzory a snímače počítačů náprav Zkušební přípravek PB200</t>
  </si>
  <si>
    <t>545914709</t>
  </si>
  <si>
    <t>02.2</t>
  </si>
  <si>
    <t>Výstražník</t>
  </si>
  <si>
    <t>62</t>
  </si>
  <si>
    <t>7590725140</t>
  </si>
  <si>
    <t>Situování stožáru návěstidla nebo výstražníku přejezdového zařízení</t>
  </si>
  <si>
    <t>1827743691</t>
  </si>
  <si>
    <t>63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</si>
  <si>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</si>
  <si>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</si>
  <si>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143481911</t>
  </si>
  <si>
    <t>7592825010</t>
  </si>
  <si>
    <t>Montáž součástí výstražníku nosiče výstražníku</t>
  </si>
  <si>
    <t>-463148612</t>
  </si>
  <si>
    <t>65</t>
  </si>
  <si>
    <t>7592825015</t>
  </si>
  <si>
    <t>Montáž součástí výstražníku skříně výstražníku</t>
  </si>
  <si>
    <t>1403330093</t>
  </si>
  <si>
    <t>66</t>
  </si>
  <si>
    <t>7592825110</t>
  </si>
  <si>
    <t>Montáž kříže výstražného</t>
  </si>
  <si>
    <t>736409628</t>
  </si>
  <si>
    <t>02.3</t>
  </si>
  <si>
    <t>Venkovní zařízení reléového domku</t>
  </si>
  <si>
    <t>67</t>
  </si>
  <si>
    <t>7590115005</t>
  </si>
  <si>
    <t>Montáž objektu rozměru do 2,5 x 3,6 m - usazení na základy, zatažení kabelů a zřízení kabelové rezervy, opravný nátěr. Neobsahuje výkop a zához jam</t>
  </si>
  <si>
    <t>1924512932</t>
  </si>
  <si>
    <t>68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</si>
  <si>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</si>
  <si>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</si>
  <si>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121244946</t>
  </si>
  <si>
    <t>Poznámka k položce:_x000D_
Reléový domek sendvičové konstrukce velikosti 3x2m</t>
  </si>
  <si>
    <t>69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</si>
  <si>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</si>
  <si>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</si>
  <si>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201315298</t>
  </si>
  <si>
    <t>70</t>
  </si>
  <si>
    <t>7590120160</t>
  </si>
  <si>
    <t>Skříně Skříňka ovl. pro PZZ-RE (CV723089004)</t>
  </si>
  <si>
    <t>-1115548280</t>
  </si>
  <si>
    <t>71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</si>
  <si>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</si>
  <si>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</si>
  <si>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-722122231</t>
  </si>
  <si>
    <t>72</t>
  </si>
  <si>
    <t>7596910020</t>
  </si>
  <si>
    <t>Venkovní telefonní objekty Objekt telef.venk.VTO 4 na stěnu (CV540329004)</t>
  </si>
  <si>
    <t>776041948</t>
  </si>
  <si>
    <t>73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</si>
  <si>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</si>
  <si>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</si>
  <si>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1219744848</t>
  </si>
  <si>
    <t>74</t>
  </si>
  <si>
    <t>5964133000</t>
  </si>
  <si>
    <t>Geotextilie základní</t>
  </si>
  <si>
    <t>m2</t>
  </si>
  <si>
    <t>1360950198</t>
  </si>
  <si>
    <t>03</t>
  </si>
  <si>
    <t>Vnitřní zařízení zab. zař.</t>
  </si>
  <si>
    <t>75</t>
  </si>
  <si>
    <t>7590190210</t>
  </si>
  <si>
    <t>Ostatní Skříňka na dokumenty</t>
  </si>
  <si>
    <t>5378256</t>
  </si>
  <si>
    <t>76</t>
  </si>
  <si>
    <t>7596200004</t>
  </si>
  <si>
    <t>Indikátory horkoběžnosti Vybavení domku - stůl, židle apod.</t>
  </si>
  <si>
    <t>sada</t>
  </si>
  <si>
    <t>1184914462</t>
  </si>
  <si>
    <t>77</t>
  </si>
  <si>
    <t>7590190150</t>
  </si>
  <si>
    <t>Ostatní Žebřík trojdílný univerzální 3x7 příček (HM0478850007607)</t>
  </si>
  <si>
    <t>979364306</t>
  </si>
  <si>
    <t>78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</si>
  <si>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</si>
  <si>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</si>
  <si>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-589039218</t>
  </si>
  <si>
    <t>79</t>
  </si>
  <si>
    <t>7592910125</t>
  </si>
  <si>
    <t>Baterie Staniční akumulátory NiCd článek 1,2 V/100 Ah C5 se sintrovanou elektrodou, cena včetně spojovacího materiálu a bateriového nosiče či stojanu</t>
  </si>
  <si>
    <t>-1690383948</t>
  </si>
  <si>
    <t>80</t>
  </si>
  <si>
    <t>7593005012</t>
  </si>
  <si>
    <t>Montáž dobíječe, usměrňovače, napáječe nástěnného - včetně připojení vodičů elektrické sítě ss rozvodu a uzemnění, přezkoušení funkce</t>
  </si>
  <si>
    <t>1515351933</t>
  </si>
  <si>
    <t>81</t>
  </si>
  <si>
    <t>7593000120</t>
  </si>
  <si>
    <t>Dobíječe, usměrňovače, napáječe Usměrňovač D400 G24/20, oceloplechová prosklená nástěnná skříň 600x600x250, základní stavová indikace opticky</t>
  </si>
  <si>
    <t>-1383273289</t>
  </si>
  <si>
    <t>82</t>
  </si>
  <si>
    <t>7595605185</t>
  </si>
  <si>
    <t>Montáž routeru (směrovače), switche (přepínače) a huby (rozbočovače) instalace a konfigurace switche L2 upevněného - expertní</t>
  </si>
  <si>
    <t>1918984962</t>
  </si>
  <si>
    <t>83</t>
  </si>
  <si>
    <t>7595600700</t>
  </si>
  <si>
    <t>Přenosová a datová zařízení Datové - Extender Extender DDW-142</t>
  </si>
  <si>
    <t>152771306</t>
  </si>
  <si>
    <t>Poznámka k položce:_x000D_
Změna položky: Přenosová a datová zařízení Datové - Extender Extender L106-F2G_x000D_
optický</t>
  </si>
  <si>
    <t>84</t>
  </si>
  <si>
    <t>7593315100</t>
  </si>
  <si>
    <t>Montáž zabezpečovacího stojanu reléového - upevnění stojanu do stojanové řady, připojení ochranného uzemnění a informativní kontrola zapojení</t>
  </si>
  <si>
    <t>-2006308407</t>
  </si>
  <si>
    <t>85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</si>
  <si>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</si>
  <si>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</si>
  <si>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</si>
  <si>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1380310978</t>
  </si>
  <si>
    <t>86</t>
  </si>
  <si>
    <t>7593315120</t>
  </si>
  <si>
    <t>Montáž stojanové řady pro 1 stojan - sestavení dodané konstrukce, vyměření místa a usazení stojanové řady, montáž ochranných plechů a roštu stojanové řady, ukotvení</t>
  </si>
  <si>
    <t>-418107447</t>
  </si>
  <si>
    <t>87</t>
  </si>
  <si>
    <t>7593310880</t>
  </si>
  <si>
    <t>Konstrukční díly Řada stojan. pro 1 stojan 19 polí inov. (HM0404215990311)</t>
  </si>
  <si>
    <t>-732673667</t>
  </si>
  <si>
    <t>88</t>
  </si>
  <si>
    <t>7593315140</t>
  </si>
  <si>
    <t>Ukotvení stojanové řady do stěny jednou spojnicí</t>
  </si>
  <si>
    <t>-1320141218</t>
  </si>
  <si>
    <t>89</t>
  </si>
  <si>
    <t>7593315230</t>
  </si>
  <si>
    <t>Montáž stojanu pro baterie 12 V 200 Ah - umístění na určené místo, vyrovnání do vodováhy</t>
  </si>
  <si>
    <t>-2055073276</t>
  </si>
  <si>
    <t>90</t>
  </si>
  <si>
    <t>7593310860</t>
  </si>
  <si>
    <t>Konstrukční díly Stojan pod baterie (CV621849001)</t>
  </si>
  <si>
    <t>-1645430166</t>
  </si>
  <si>
    <t>91</t>
  </si>
  <si>
    <t>7593310621</t>
  </si>
  <si>
    <t>Konstrukční díly RACK 19" 9U/500mm nástěnný, dvoudílný, prosklené dveře</t>
  </si>
  <si>
    <t>329651261</t>
  </si>
  <si>
    <t>92</t>
  </si>
  <si>
    <t>7498200010</t>
  </si>
  <si>
    <t>ED řídící pracoviště ED řídící pracoviště Datový rozvaděč (RACK) Skříň datového rozváděče 19" pro servery kompletní, vč.napájecího rozvodu, přepěťových ochran a ventilačních jednotek</t>
  </si>
  <si>
    <t>278339801</t>
  </si>
  <si>
    <t>Poznámka k položce:_x000D_
Změna položky: Datový rozvaděč (RACK) 19" 600x600 do 47 U</t>
  </si>
  <si>
    <t>93</t>
  </si>
  <si>
    <t>7593315075</t>
  </si>
  <si>
    <t>Montáž skříně pro ODF - instalace a ukotvení skříně</t>
  </si>
  <si>
    <t>-352328368</t>
  </si>
  <si>
    <t>94</t>
  </si>
  <si>
    <t>7590560589</t>
  </si>
  <si>
    <t>Optické kabely Spojky a příslušenství pro optické sítě Ostatní Kazeta pro uložení svárů</t>
  </si>
  <si>
    <t>830563238</t>
  </si>
  <si>
    <t>95</t>
  </si>
  <si>
    <t>7590560651</t>
  </si>
  <si>
    <t>Optické kabely Spojky a příslušenství pro optické sítě Ostatní Rozvaděč optický pro 144 vláken (vana)</t>
  </si>
  <si>
    <t>-1861916966</t>
  </si>
  <si>
    <t>Poznámka k položce:_x000D_
Změna položky:Optický rozváděč 19“ nástěnný</t>
  </si>
  <si>
    <t>96</t>
  </si>
  <si>
    <t>7593315070</t>
  </si>
  <si>
    <t>Montáž vany do optického rozvaděče</t>
  </si>
  <si>
    <t>-387409993</t>
  </si>
  <si>
    <t>03.1</t>
  </si>
  <si>
    <t>Vnitřní vybavení počítačů náprav</t>
  </si>
  <si>
    <t>97</t>
  </si>
  <si>
    <t>7594300216</t>
  </si>
  <si>
    <t>Počítače náprav Vnitřní prvky PN FAdC Adresný software pro 1 úsek</t>
  </si>
  <si>
    <t>1806339653</t>
  </si>
  <si>
    <t>98</t>
  </si>
  <si>
    <t>7594305090</t>
  </si>
  <si>
    <t>Montáž součástí počítače náprav drátové formy pro skříň 84TE</t>
  </si>
  <si>
    <t>1737994429</t>
  </si>
  <si>
    <t>99</t>
  </si>
  <si>
    <t>7594305070</t>
  </si>
  <si>
    <t>Montáž součástí počítače náprav skříně pro bloky šíře 84TE BGT 01</t>
  </si>
  <si>
    <t>834715606</t>
  </si>
  <si>
    <t>Poznámka k položce:_x000D_
Montáž skříně BGT 07</t>
  </si>
  <si>
    <t>100</t>
  </si>
  <si>
    <t>7594300174</t>
  </si>
  <si>
    <t>Počítače náprav Vnitřní prvky PN FAdC Montážní skříňka BGT07 šíře 84TE</t>
  </si>
  <si>
    <t>-1849600090</t>
  </si>
  <si>
    <t>101</t>
  </si>
  <si>
    <t>7594305010</t>
  </si>
  <si>
    <t>Montáž součástí počítače náprav vyhodnocovací části</t>
  </si>
  <si>
    <t>-764654733</t>
  </si>
  <si>
    <t>102</t>
  </si>
  <si>
    <t>7594300178</t>
  </si>
  <si>
    <t>Počítače náprav Vnitřní prvky PN FAdC Napájecí modul PSC101 GS01</t>
  </si>
  <si>
    <t>353978055</t>
  </si>
  <si>
    <t>103</t>
  </si>
  <si>
    <t>7594300184</t>
  </si>
  <si>
    <t>Počítače náprav Vnitřní prvky PN FAdC Komunikační modul COM-AdC101</t>
  </si>
  <si>
    <t>948931986</t>
  </si>
  <si>
    <t>104</t>
  </si>
  <si>
    <t>7594300182</t>
  </si>
  <si>
    <t>Počítače náprav Vnitřní prvky PN FAdC Vyhodnocovací jednotka AEB101 GS01</t>
  </si>
  <si>
    <t>-1876920387</t>
  </si>
  <si>
    <t>105</t>
  </si>
  <si>
    <t>7594300188</t>
  </si>
  <si>
    <t>Počítače náprav Vnitřní prvky PN FAdC Jednotka vstupů/výstupů IO-EXB101 GS01</t>
  </si>
  <si>
    <t>-1389474957</t>
  </si>
  <si>
    <t>106</t>
  </si>
  <si>
    <t>7594300194</t>
  </si>
  <si>
    <t>Počítače náprav Vnitřní prvky PN FAdC Sběrnicová jednotka BP-PWR101-4 24TE GS01</t>
  </si>
  <si>
    <t>1651128134</t>
  </si>
  <si>
    <t>107</t>
  </si>
  <si>
    <t>7594300204</t>
  </si>
  <si>
    <t>Počítače náprav Vnitřní prvky PN FAdC Sběrnicová jednotka BP-EXB101-4 28TE GS01</t>
  </si>
  <si>
    <t>188958896</t>
  </si>
  <si>
    <t>04</t>
  </si>
  <si>
    <t>Demontáže</t>
  </si>
  <si>
    <t>108</t>
  </si>
  <si>
    <t>7592907010</t>
  </si>
  <si>
    <t>Demontáž článku niklokadmiového kapacity do 200 Ah</t>
  </si>
  <si>
    <t>1095643987</t>
  </si>
  <si>
    <t>109</t>
  </si>
  <si>
    <t>7592817010</t>
  </si>
  <si>
    <t>Demontáž výstražníku</t>
  </si>
  <si>
    <t>1520669802</t>
  </si>
  <si>
    <t>110</t>
  </si>
  <si>
    <t>7592847010</t>
  </si>
  <si>
    <t>Demontáž přejezdníku</t>
  </si>
  <si>
    <t>-1066026193</t>
  </si>
  <si>
    <t>111</t>
  </si>
  <si>
    <t>7590117010</t>
  </si>
  <si>
    <t>Demontáž objektu rozměru do 6,0 x 3,0 m - včetně odpojení zařízení od kabelových rozvodů</t>
  </si>
  <si>
    <t>-1535091162</t>
  </si>
  <si>
    <t>112</t>
  </si>
  <si>
    <t>7592707014</t>
  </si>
  <si>
    <t>Demontáž upozorňovadla vysokého</t>
  </si>
  <si>
    <t>-385702493</t>
  </si>
  <si>
    <t>Poznámka k položce:_x000D_
Změna položky: Demontáž vzdálenostního přibližovadla (návěstní desky)</t>
  </si>
  <si>
    <t>113</t>
  </si>
  <si>
    <t>7594207080</t>
  </si>
  <si>
    <t>Demontáž kolejové skříně TJA, TJAP</t>
  </si>
  <si>
    <t>306067543</t>
  </si>
  <si>
    <t>114</t>
  </si>
  <si>
    <t>7590527042</t>
  </si>
  <si>
    <t>Demontáž kabelu volně uloženého</t>
  </si>
  <si>
    <t>62709355</t>
  </si>
  <si>
    <t>05</t>
  </si>
  <si>
    <t>Zkoušky, revize, dokumentace</t>
  </si>
  <si>
    <t>115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</si>
  <si>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</si>
  <si>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</si>
  <si>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262144</t>
  </si>
  <si>
    <t>-290797471</t>
  </si>
  <si>
    <t>116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</si>
  <si>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</si>
  <si>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</si>
  <si>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245336598</t>
  </si>
  <si>
    <t>117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</si>
  <si>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</si>
  <si>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</si>
  <si>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645397860</t>
  </si>
  <si>
    <t>118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</si>
  <si>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</si>
  <si>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</si>
  <si>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-424783559</t>
  </si>
  <si>
    <t>119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</si>
  <si>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</si>
  <si>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</si>
  <si>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2090055145</t>
  </si>
  <si>
    <t>120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</si>
  <si>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</si>
  <si>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</si>
  <si>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325524408</t>
  </si>
  <si>
    <t>121</t>
  </si>
  <si>
    <t>7598095550</t>
  </si>
  <si>
    <t>Vyhotovení protokolu UTZ pro PZZ bez závor jedna kolej - vykonání prohlídky a zkoušky včetně vyhotovení protokolu podle vyhl. 100/1995 Sb.</t>
  </si>
  <si>
    <t>-1016264334</t>
  </si>
  <si>
    <t>122</t>
  </si>
  <si>
    <t>7598095635</t>
  </si>
  <si>
    <t>Vyhotovení revizní zprávy PZZ - vykonání prohlídky a zkoušky pro napájení elektrického zařízení včetně vyhotovení revizní zprávy podle vyhl. 100/1995 Sb. a norem ČSN</t>
  </si>
  <si>
    <t>-1562689028</t>
  </si>
  <si>
    <t>123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</si>
  <si>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</si>
  <si>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</si>
  <si>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195853992</t>
  </si>
  <si>
    <t>124</t>
  </si>
  <si>
    <t>7598095305</t>
  </si>
  <si>
    <t>Aktivace LDS modul rozhraní k PZZ RE/AC/AŽD71</t>
  </si>
  <si>
    <t>-1163959912</t>
  </si>
  <si>
    <t>125</t>
  </si>
  <si>
    <t>7598095350</t>
  </si>
  <si>
    <t>Aktivace BDA bez vzdáleného přístupu - aktivace a konfigurace systému podle příslušné dokumentace</t>
  </si>
  <si>
    <t>-1319567055</t>
  </si>
  <si>
    <t>02 - Zemní práce</t>
  </si>
  <si>
    <t>HSV - Práce a dodávky HSV</t>
  </si>
  <si>
    <t xml:space="preserve">    012 - Úpravy povrchů</t>
  </si>
  <si>
    <t xml:space="preserve">    1 - Zemní práce</t>
  </si>
  <si>
    <t xml:space="preserve">    2 - Zakládání</t>
  </si>
  <si>
    <t>M - Práce a dodávky M</t>
  </si>
  <si>
    <t xml:space="preserve">    46-M - Zemní práce při extr.mont.pracích</t>
  </si>
  <si>
    <t>HSV</t>
  </si>
  <si>
    <t>Práce a dodávky HSV</t>
  </si>
  <si>
    <t>012</t>
  </si>
  <si>
    <t>Úpravy povrchů</t>
  </si>
  <si>
    <t>59228290</t>
  </si>
  <si>
    <t>deska betonová obkladová vodních toků 1000x600x80mm</t>
  </si>
  <si>
    <t>CS ÚRS 2023 01</t>
  </si>
  <si>
    <t>-1024124834</t>
  </si>
  <si>
    <t>Poznámka k položce:_x000D_
Panel kolem reléového domku</t>
  </si>
  <si>
    <t>Kolem RD z delších stran 3m (3 kusy) + z kratších stran 2 + 0,6 + 0,6 = 3,2m (3kusy + 0,2m chybí)</t>
  </si>
  <si>
    <t>2*3 + 2*3</t>
  </si>
  <si>
    <t>Zbytek do rohu 2 * 0,2m * 0,6m - rozdělení 1 kusu</t>
  </si>
  <si>
    <t>D1</t>
  </si>
  <si>
    <t>34571152</t>
  </si>
  <si>
    <t>trubka elektroinstalační ohebná z PH, D 16/21,2mm</t>
  </si>
  <si>
    <t>-761963282</t>
  </si>
  <si>
    <t xml:space="preserve">Poznámka k položce:_x000D_
Trubka Novoplast na ukolejnění, druh 1100, obj.č. HM0380199993084 </t>
  </si>
  <si>
    <t>141721214</t>
  </si>
  <si>
    <t>Řízený zemní protlak délky protlaku do 50 m v hornině třídy těžitelnosti I a II, skupiny 1 až 4 včetně zatažení trub v hloubce do 6 m průměru vrtu přes 140 do 180 mm</t>
  </si>
  <si>
    <t>1536568711</t>
  </si>
  <si>
    <t>Online PSC</t>
  </si>
  <si>
    <t>https://podminky.urs.cz/item/CS_URS_2023_01/141721214</t>
  </si>
  <si>
    <t>2*9</t>
  </si>
  <si>
    <t>2*6</t>
  </si>
  <si>
    <t>Zakládání</t>
  </si>
  <si>
    <t>13021105</t>
  </si>
  <si>
    <t>tyč ocelová kruhová hladká ČSN 42 5512 jakost 10 216.0 výztuž do betonu D 8mm</t>
  </si>
  <si>
    <t>t</t>
  </si>
  <si>
    <t>715035725</t>
  </si>
  <si>
    <t>přepočet dle Metodiky Směrné množství výstuže v železobetonových konstrukcích (bednění z beton. tvárnic)</t>
  </si>
  <si>
    <t>(obsah delších stran + obsah kratších stran)*výška* 40kg</t>
  </si>
  <si>
    <t>(2*3*0,15 + 2*1,7*0,15)*0,8*0,040</t>
  </si>
  <si>
    <t>273121121</t>
  </si>
  <si>
    <t>Montáž prefabrikovaných základů z betonu železového desek včetně spojovací vrstvy z cementové malty, hmotnosti jednotlivě do 5 t</t>
  </si>
  <si>
    <t>525476638</t>
  </si>
  <si>
    <t>https://podminky.urs.cz/item/CS_URS_2023_01/273121121</t>
  </si>
  <si>
    <t>58932314</t>
  </si>
  <si>
    <t>beton C 12/15 kamenivo frakce 0/22</t>
  </si>
  <si>
    <t>m3</t>
  </si>
  <si>
    <t>1119321531</t>
  </si>
  <si>
    <t>Příloha TZ Základy</t>
  </si>
  <si>
    <t>plocha ztraceného bednění * spotřeba betonu 0,07 m3/m2 (šířka tvárnice 150mm)</t>
  </si>
  <si>
    <t>(2*(3*0,8)+2*(1,7*0,8))*0,07</t>
  </si>
  <si>
    <t>59515403</t>
  </si>
  <si>
    <t>tvárnice ztraceného bednění betonová pro zdivo tl 150mm</t>
  </si>
  <si>
    <t>259394117</t>
  </si>
  <si>
    <t>Příloha TZ Základy domek 2x3m</t>
  </si>
  <si>
    <t>(2* delší strana + 2x kratší strana) * počet vrstev</t>
  </si>
  <si>
    <t>(2*6 + 2*4) * 4</t>
  </si>
  <si>
    <t>58343872</t>
  </si>
  <si>
    <t>kamenivo drcené hrubé frakce 8/16</t>
  </si>
  <si>
    <t>1661487128</t>
  </si>
  <si>
    <t>Štěrový podsyp pod základy a mezi základy</t>
  </si>
  <si>
    <t>(3*2*0,1)*1,7</t>
  </si>
  <si>
    <t>(2,7*1,7*0,5)*1,7</t>
  </si>
  <si>
    <t>Štěrk kolem RD (m3 * hmotnost/m3)</t>
  </si>
  <si>
    <t>1*1,7</t>
  </si>
  <si>
    <t>Práce a dodávky M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</si>
  <si>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</si>
  <si>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</si>
  <si>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</si>
  <si>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</si>
  <si>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1914571211</t>
  </si>
  <si>
    <t>https://podminky.urs.cz/item/CS_URS_2023_01/460131114</t>
  </si>
  <si>
    <t>Jámy k základům výstražníků [počet * m3]</t>
  </si>
  <si>
    <t>2*1</t>
  </si>
  <si>
    <t>Startovací a ukončovací jámy k protlakům [počet * m3]</t>
  </si>
  <si>
    <t>6*1,5</t>
  </si>
  <si>
    <t>Základy RD [délka*šířka*hloubka]  + odstranění starých základů [m3]</t>
  </si>
  <si>
    <t>3,5*2,5*0,9</t>
  </si>
  <si>
    <t>Bourání základů ŽB, obkopání základů [m3]</t>
  </si>
  <si>
    <t>V1</t>
  </si>
  <si>
    <t>460161143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</si>
  <si>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</si>
  <si>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1820077652</t>
  </si>
  <si>
    <t>https://podminky.urs.cz/item/CS_URS_2023_01/460161143</t>
  </si>
  <si>
    <t>460161183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</si>
  <si>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II skupiny 4</t>
  </si>
  <si>
    <t>-1759458994</t>
  </si>
  <si>
    <t>https://podminky.urs.cz/item/CS_URS_2023_01/460161183</t>
  </si>
  <si>
    <t>23+238+9+4+79+282+691+1+5+10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</si>
  <si>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</si>
  <si>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</si>
  <si>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911218146</t>
  </si>
  <si>
    <t>https://podminky.urs.cz/item/CS_URS_2023_01/460161283</t>
  </si>
  <si>
    <t>234+183+84+4</t>
  </si>
  <si>
    <t>460161313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</si>
  <si>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</si>
  <si>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1567402481</t>
  </si>
  <si>
    <t>https://podminky.urs.cz/item/CS_URS_2023_01/460161313</t>
  </si>
  <si>
    <t>460161323</t>
  </si>
  <si>
    <t>Hloubení zapažených i nezapažených kabelových rýh ručně včetně urovnání dna s přemístěním výkopku do vzdálenosti 3 m od okraje jámy nebo s naložením na dopravní prostředek šířky 50 cm hloubky 130 cm v hornině třídy těžitelnosti II skupiny 4</t>
  </si>
  <si>
    <t>1360444764</t>
  </si>
  <si>
    <t>https://podminky.urs.cz/item/CS_URS_2023_01/460161323</t>
  </si>
  <si>
    <t>460391124</t>
  </si>
  <si>
    <t>Zásyp jam ručně s uložením výkopku ve vrstvách a úpravou povrchu s přemístění sypaniny ze vzdálenosti do 10 m se zhutněním z horniny třídy těžitelnosti II skupiny 4</t>
  </si>
  <si>
    <t>1931689335</t>
  </si>
  <si>
    <t>https://podminky.urs.cz/item/CS_URS_2023_01/460391124</t>
  </si>
  <si>
    <t>Základy RD [m3]</t>
  </si>
  <si>
    <t>3,5*2,5*0,9-3*2*0,8</t>
  </si>
  <si>
    <t>Bourání základů ŽB [m3]</t>
  </si>
  <si>
    <t>460431153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</si>
  <si>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</si>
  <si>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-2140628865</t>
  </si>
  <si>
    <t>https://podminky.urs.cz/item/CS_URS_2023_01/460431153</t>
  </si>
  <si>
    <t>460431193</t>
  </si>
  <si>
    <t>Zásyp kabelových rýh ručně s přemístění sypaniny ze vzdálenosti do 10 m, s uložením výkopku ve vrstvách včetně zhutnění a úpravy povrchu šířky 35 cm hloubky 90 cm z horniny třídy těžitelnosti II skupiny 4</t>
  </si>
  <si>
    <t>-756307831</t>
  </si>
  <si>
    <t>https://podminky.urs.cz/item/CS_URS_2023_01/460431193</t>
  </si>
  <si>
    <t>460431293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</si>
  <si>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</si>
  <si>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-510537658</t>
  </si>
  <si>
    <t>https://podminky.urs.cz/item/CS_URS_2023_01/460431293</t>
  </si>
  <si>
    <t>460431333</t>
  </si>
  <si>
    <t>Zásyp kabelových rýh ručně s přemístění sypaniny ze vzdálenosti do 10 m, s uložením výkopku ve vrstvách včetně zhutnění a úpravy povrchu šířky 50 cm hloubky 120 cm z horniny třídy těžitelnosti II skupiny 4</t>
  </si>
  <si>
    <t>661809455</t>
  </si>
  <si>
    <t>https://podminky.urs.cz/item/CS_URS_2023_01/460431333</t>
  </si>
  <si>
    <t>460431343</t>
  </si>
  <si>
    <t>Zásyp kabelových rýh ručně s přemístění sypaniny ze vzdálenosti do 10 m, s uložením výkopku ve vrstvách včetně zhutnění a úpravy povrchu šířky 50 cm hloubky 130 cm z horniny třídy těžitelnosti II skupiny 4</t>
  </si>
  <si>
    <t>-2108228645</t>
  </si>
  <si>
    <t>https://podminky.urs.cz/item/CS_URS_2023_01/460431343</t>
  </si>
  <si>
    <t>468051131</t>
  </si>
  <si>
    <t>Bourání základu železobetonového</t>
  </si>
  <si>
    <t>-851790317</t>
  </si>
  <si>
    <t>https://podminky.urs.cz/item/CS_URS_2023_01/468051131</t>
  </si>
  <si>
    <t>Základ T I Z - 2 x výstražník + 3 x přejezdník</t>
  </si>
  <si>
    <t>5*0,5</t>
  </si>
  <si>
    <t>Základ RD</t>
  </si>
  <si>
    <t>2,1</t>
  </si>
  <si>
    <t>PS 01-01-32 - PZS v km 26,470 (P4622)</t>
  </si>
  <si>
    <t>PZS v km 26,470</t>
  </si>
  <si>
    <t>02 - Venkovní zažízení zab. zař.</t>
  </si>
  <si>
    <t xml:space="preserve">    02.1 - Výstražník</t>
  </si>
  <si>
    <t xml:space="preserve">    02.2 - Venkovní zařízení RD</t>
  </si>
  <si>
    <t xml:space="preserve">    03.1 - Vnitřní zařízení počítače náprav</t>
  </si>
  <si>
    <t>-2008244563</t>
  </si>
  <si>
    <t>30+55+15</t>
  </si>
  <si>
    <t>TCEPKPFLEY 3XN</t>
  </si>
  <si>
    <t>15+20</t>
  </si>
  <si>
    <t>2123496565</t>
  </si>
  <si>
    <t>3p k počítacímu bodu</t>
  </si>
  <si>
    <t>197138617</t>
  </si>
  <si>
    <t>-793907751</t>
  </si>
  <si>
    <t>168292545</t>
  </si>
  <si>
    <t>55+15</t>
  </si>
  <si>
    <t>16p</t>
  </si>
  <si>
    <t>30+60+35</t>
  </si>
  <si>
    <t>819635930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</si>
  <si>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</si>
  <si>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</si>
  <si>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1779855248</t>
  </si>
  <si>
    <t>1755112692</t>
  </si>
  <si>
    <t>7590521539</t>
  </si>
  <si>
    <t>Venkovní vedení kabelová - metalické sítě Plněné, párované s ochr. vodičem TCEKPFLEY 16 P 1,0 D</t>
  </si>
  <si>
    <t>2062191397</t>
  </si>
  <si>
    <t>-98732183</t>
  </si>
  <si>
    <t>CYKY 2x1,5</t>
  </si>
  <si>
    <t>CYKY 3x2,5</t>
  </si>
  <si>
    <t>-1632168684</t>
  </si>
  <si>
    <t>524592721</t>
  </si>
  <si>
    <t>488448126</t>
  </si>
  <si>
    <t>-1012797645</t>
  </si>
  <si>
    <t>CYKY 4x10</t>
  </si>
  <si>
    <t>CYKY 4x16</t>
  </si>
  <si>
    <t>CYKY 5x4</t>
  </si>
  <si>
    <t>1073765326</t>
  </si>
  <si>
    <t>7492502280</t>
  </si>
  <si>
    <t>Kabely, vodiče, šňůry Cu - nn Kabel silový Cu, plastová izolace, stíněný 1-CYKFY 4/5 x 10 - 16 mm2</t>
  </si>
  <si>
    <t>579743375</t>
  </si>
  <si>
    <t>Poznámka k položce:_x000D_
Změna položky Kabel silový Cu, plastová izolace, stíněný CYKCY-O 4/5 x 10 - 16 mm2_x000D_
Cena dle výpočtu průměrné ceny v přiloženém dokumentu.</t>
  </si>
  <si>
    <t>4x10</t>
  </si>
  <si>
    <t>4x16</t>
  </si>
  <si>
    <t>-278452491</t>
  </si>
  <si>
    <t>1406083415</t>
  </si>
  <si>
    <t>do protlaku</t>
  </si>
  <si>
    <t>2*26+8</t>
  </si>
  <si>
    <t>2*7+8</t>
  </si>
  <si>
    <t>2*23+8</t>
  </si>
  <si>
    <t>-502089852</t>
  </si>
  <si>
    <t>4+12+6+8+1+8</t>
  </si>
  <si>
    <t>-1154243451</t>
  </si>
  <si>
    <t>7593500015</t>
  </si>
  <si>
    <t>Trasy kabelového vedení Kabelové žlaby Žlab kabelový TK 1 14x17x100cm (HM0592120210000)</t>
  </si>
  <si>
    <t>-285816874</t>
  </si>
  <si>
    <t>1288222436</t>
  </si>
  <si>
    <t>2*15</t>
  </si>
  <si>
    <t>1802369749</t>
  </si>
  <si>
    <t>-1078475273</t>
  </si>
  <si>
    <t>1681148281</t>
  </si>
  <si>
    <t>821350934</t>
  </si>
  <si>
    <t>-1822606032</t>
  </si>
  <si>
    <t>-113765879</t>
  </si>
  <si>
    <t>703535049</t>
  </si>
  <si>
    <t>-1615244610</t>
  </si>
  <si>
    <t>-872179197</t>
  </si>
  <si>
    <t>Venkovní zažízení zab. zař.</t>
  </si>
  <si>
    <t>-1274572661</t>
  </si>
  <si>
    <t>Poznámka k položce:_x000D_
Propojení Výstražníků A, B, C a D a reléového domku pomocí vodiče FeZn v ochranné trubce délka 135m</t>
  </si>
  <si>
    <t>7497701290</t>
  </si>
  <si>
    <t>Kabely trakčního vedení, Různé TV  Uzemňovací vedení v zemi, kruhovým vodičem FeZn do D=10 mm</t>
  </si>
  <si>
    <t>-1295780293</t>
  </si>
  <si>
    <t>-532866483</t>
  </si>
  <si>
    <t>Poznámka k položce:_x000D_
Zkratovací lanová propojení LA9/X + zemnící tyče 3x1,5m nebo 20m zemnícího pásku_x000D_
pro snímač počítače náprav</t>
  </si>
  <si>
    <t>1471799876</t>
  </si>
  <si>
    <t>-728188352</t>
  </si>
  <si>
    <t>1145016165</t>
  </si>
  <si>
    <t>73694509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</si>
  <si>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</si>
  <si>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</si>
  <si>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-261963069</t>
  </si>
  <si>
    <t>7592825085</t>
  </si>
  <si>
    <t>Montáž součástí výstražníku zdroje akustického signálu pro nevidomé</t>
  </si>
  <si>
    <t>-1828751277</t>
  </si>
  <si>
    <t>Poznámka k položce:_x000D_
viz výkres č. 201</t>
  </si>
  <si>
    <t>7592825105</t>
  </si>
  <si>
    <t>Montáž zařízení pro nevidomé do jednoho výstražníku</t>
  </si>
  <si>
    <t>527407336</t>
  </si>
  <si>
    <t>Venkovní zařízení RD</t>
  </si>
  <si>
    <t>425257952</t>
  </si>
  <si>
    <t>Poznámka k položce:_x000D_
Změna položky domek o velikosti 2,5x3,6m</t>
  </si>
  <si>
    <t>7590110140</t>
  </si>
  <si>
    <t>Domky, přístřešky Reléový domek - výška 3,10 m - podle zvl. požadavků a předložené dokumentace vč. základní výbavy rozvaděče, osvětlení, dvou zásuvek, ventilátoru a topení 3x3 m</t>
  </si>
  <si>
    <t>-1468013603</t>
  </si>
  <si>
    <t>Poznámka k položce:_x000D_
reléový domek sendvičové konstrukce 2,5 x 3,6m</t>
  </si>
  <si>
    <t>-1323011273</t>
  </si>
  <si>
    <t>-943114438</t>
  </si>
  <si>
    <t>727272297</t>
  </si>
  <si>
    <t>1955528730</t>
  </si>
  <si>
    <t>1279176864</t>
  </si>
  <si>
    <t>-109262422</t>
  </si>
  <si>
    <t>1100584267</t>
  </si>
  <si>
    <t>-1211982125</t>
  </si>
  <si>
    <t>119217355</t>
  </si>
  <si>
    <t>-698855566</t>
  </si>
  <si>
    <t>7592910135</t>
  </si>
  <si>
    <t>Baterie Staniční akumulátory NiCd článek 1,2 V/180 Ah C5 se sintrovanou elektrodou, cena včetně spojovacího materiálu a bateriového nosiče či stojanu</t>
  </si>
  <si>
    <t>1073059488</t>
  </si>
  <si>
    <t>1017958266</t>
  </si>
  <si>
    <t>7593000140</t>
  </si>
  <si>
    <t>Dobíječe, usměrňovače, napáječe Usměrňovač D400 G24/40, oceloplechová prosklená nástěnná skříň 600x600x250, základní stavová indikace opticky</t>
  </si>
  <si>
    <t>1544161601</t>
  </si>
  <si>
    <t>-847106583</t>
  </si>
  <si>
    <t>996750857</t>
  </si>
  <si>
    <t>-450714249</t>
  </si>
  <si>
    <t>7592810905</t>
  </si>
  <si>
    <t>Reléový stojan PZS vystrojený na jednokolejné trati s automatickými závorami 5 - 8 kusů výstražníků - kategorie dle ČSN 34 2650 ed.2: PZS 3(2) S,B(N),I(L)</t>
  </si>
  <si>
    <t>-95383863</t>
  </si>
  <si>
    <t>-111886491</t>
  </si>
  <si>
    <t>144750301</t>
  </si>
  <si>
    <t>387640629</t>
  </si>
  <si>
    <t>-1809537348</t>
  </si>
  <si>
    <t>-873533949</t>
  </si>
  <si>
    <t>207911396</t>
  </si>
  <si>
    <t>Poznámka k položce:_x000D_
Změna položky: : Datový rozvaděč (RACK) 19" 600x600 do 47 U</t>
  </si>
  <si>
    <t>1954674435</t>
  </si>
  <si>
    <t>1025535156</t>
  </si>
  <si>
    <t>-1255764490</t>
  </si>
  <si>
    <t xml:space="preserve">Poznámka k položce:_x000D_
Změna položky:Optický rozváděč do racku 19“ </t>
  </si>
  <si>
    <t>-989606906</t>
  </si>
  <si>
    <t>Vnitřní zařízení počítače náprav</t>
  </si>
  <si>
    <t>-1142185602</t>
  </si>
  <si>
    <t>-1161679384</t>
  </si>
  <si>
    <t>2093786743</t>
  </si>
  <si>
    <t>871986482</t>
  </si>
  <si>
    <t>-1226284235</t>
  </si>
  <si>
    <t>-2109890066</t>
  </si>
  <si>
    <t>1129056791</t>
  </si>
  <si>
    <t>1206587534</t>
  </si>
  <si>
    <t>913773309</t>
  </si>
  <si>
    <t>1198242401</t>
  </si>
  <si>
    <t>-1307789093</t>
  </si>
  <si>
    <t>820849757</t>
  </si>
  <si>
    <t>7593317100</t>
  </si>
  <si>
    <t>Demontáž zabezpečovacího stojanu</t>
  </si>
  <si>
    <t>924040138</t>
  </si>
  <si>
    <t>7593007012</t>
  </si>
  <si>
    <t>Demontáž dobíječe, usměrňovače, napáječe nástěnného</t>
  </si>
  <si>
    <t>1406483775</t>
  </si>
  <si>
    <t>-823030758</t>
  </si>
  <si>
    <t>7592827015</t>
  </si>
  <si>
    <t>Demontáž součástí výstražníku skříně výstražníku</t>
  </si>
  <si>
    <t>-1417671454</t>
  </si>
  <si>
    <t>-1455297492</t>
  </si>
  <si>
    <t>934629167</t>
  </si>
  <si>
    <t>1022580115</t>
  </si>
  <si>
    <t>1556026976</t>
  </si>
  <si>
    <t>-1438019269</t>
  </si>
  <si>
    <t>-1864953470</t>
  </si>
  <si>
    <t>-1787921187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</si>
  <si>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</si>
  <si>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</si>
  <si>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-1451244805</t>
  </si>
  <si>
    <t>7598095560</t>
  </si>
  <si>
    <t>Vyhotovení protokolu UTZ pro PZZ se závorou jedna kolej - vykonání prohlídky a zkoušky včetně vyhotovení protokolu podle vyhl. 100/1995 Sb.</t>
  </si>
  <si>
    <t>1233243497</t>
  </si>
  <si>
    <t>-752429406</t>
  </si>
  <si>
    <t>-1237477553</t>
  </si>
  <si>
    <t>Kolem RD z kratších stran 2,5m -  (1 se rozdělí na 0,5m) z delších stran 3,6+0,6+0,6 = 4,8m</t>
  </si>
  <si>
    <t>2*2,5+2*5</t>
  </si>
  <si>
    <t>-1267196273</t>
  </si>
  <si>
    <t>2*26</t>
  </si>
  <si>
    <t>2*7</t>
  </si>
  <si>
    <t>2*23</t>
  </si>
  <si>
    <t>-993088648</t>
  </si>
  <si>
    <t>(2*3,3*0,15 + 2*2,5*0,15)*0,8*0,040</t>
  </si>
  <si>
    <t>-132582471</t>
  </si>
  <si>
    <t>1991622742</t>
  </si>
  <si>
    <t>(2*(3,3*0,8)+2*(2,5*0,8))*0,07</t>
  </si>
  <si>
    <t>-1085347402</t>
  </si>
  <si>
    <t>Příloha TZ Základy domek 2,5x3,6m</t>
  </si>
  <si>
    <t>(2*7 + 2*5) * 4</t>
  </si>
  <si>
    <t>891107472</t>
  </si>
  <si>
    <t>(3,6*2,5*0,1)*1,7</t>
  </si>
  <si>
    <t>(3,3*2,2*0,5)*1,7</t>
  </si>
  <si>
    <t>-2143794961</t>
  </si>
  <si>
    <t>Startovací a ukončovací jámy protlaků [počet * m3]</t>
  </si>
  <si>
    <t>Základy RD [délka * šířka * hloubka]</t>
  </si>
  <si>
    <t>4*3*0,9</t>
  </si>
  <si>
    <t>Bourání základu železobetonového, obkopání základů [m3]</t>
  </si>
  <si>
    <t>1191198522</t>
  </si>
  <si>
    <t>-783627703</t>
  </si>
  <si>
    <t>869229356</t>
  </si>
  <si>
    <t>1442646171</t>
  </si>
  <si>
    <t xml:space="preserve">Základy RD [výkop - objem základů RD] </t>
  </si>
  <si>
    <t>4*3*0,9-3,6*2,5*0,8</t>
  </si>
  <si>
    <t>675183583</t>
  </si>
  <si>
    <t>-2050463106</t>
  </si>
  <si>
    <t>911589718</t>
  </si>
  <si>
    <t>460641123</t>
  </si>
  <si>
    <t>Základové konstrukce základ bez bednění do rostlé zeminy z monolitického železobetonu bez výztuže bez zvláštních nároků na prostředí tř. C 16/20</t>
  </si>
  <si>
    <t>-1995906310</t>
  </si>
  <si>
    <t>https://podminky.urs.cz/item/CS_URS_2023_01/460641123</t>
  </si>
  <si>
    <t>Základ RD viz příloha TZ</t>
  </si>
  <si>
    <t>(2 x Obsah delší stěny + 2 x Obsah kratší stěny) x Hloubka</t>
  </si>
  <si>
    <t>(2*(3,65*0,15)+2*(2,15*0,15))*0,8</t>
  </si>
  <si>
    <t>-1105605285</t>
  </si>
  <si>
    <t>PS 01-01-33 - PZS v km 28,446 (P4624)</t>
  </si>
  <si>
    <t>01 - zabezpečovací zařízení</t>
  </si>
  <si>
    <t>PZS v km 28,446</t>
  </si>
  <si>
    <t>775592948</t>
  </si>
  <si>
    <t>55+45+15</t>
  </si>
  <si>
    <t>15+30</t>
  </si>
  <si>
    <t>-861828752</t>
  </si>
  <si>
    <t>-459478371</t>
  </si>
  <si>
    <t>-2018677246</t>
  </si>
  <si>
    <t>-421697244</t>
  </si>
  <si>
    <t>55+45+35</t>
  </si>
  <si>
    <t>-928262522</t>
  </si>
  <si>
    <t>-1198518403</t>
  </si>
  <si>
    <t>199640850</t>
  </si>
  <si>
    <t>-1862533970</t>
  </si>
  <si>
    <t>903286368</t>
  </si>
  <si>
    <t>-1988460784</t>
  </si>
  <si>
    <t>2008925079</t>
  </si>
  <si>
    <t>55+45</t>
  </si>
  <si>
    <t>-1749127109</t>
  </si>
  <si>
    <t>240857913</t>
  </si>
  <si>
    <t>-453962068</t>
  </si>
  <si>
    <t>-413102088</t>
  </si>
  <si>
    <t>-98320785</t>
  </si>
  <si>
    <t>2028942096</t>
  </si>
  <si>
    <t>15*2</t>
  </si>
  <si>
    <t>741738648</t>
  </si>
  <si>
    <t>232625780</t>
  </si>
  <si>
    <t>15+30 "chránička + rezerva"</t>
  </si>
  <si>
    <t>7590560064</t>
  </si>
  <si>
    <t>Optické kabely Optické kabely střední konstrukce pro záfuk, přifuk do HDPE chráničky 36 vl. 6x6 vl./trubička, HDPE plášť 8,1 mm (6 el.)</t>
  </si>
  <si>
    <t>506806466</t>
  </si>
  <si>
    <t>-462222378</t>
  </si>
  <si>
    <t>580472128</t>
  </si>
  <si>
    <t>-422762511</t>
  </si>
  <si>
    <t>1857986268</t>
  </si>
  <si>
    <t>312701422</t>
  </si>
  <si>
    <t>-2137560037</t>
  </si>
  <si>
    <t>7598035020</t>
  </si>
  <si>
    <t>Měření parametrů optického kabelu na třech vlnových délkách metodou OTDR a TM na skládce, kabelu se 36 vlákny - včetně vyhotovení měřícího protokolu</t>
  </si>
  <si>
    <t>-1709172895</t>
  </si>
  <si>
    <t>7598035065</t>
  </si>
  <si>
    <t>Měření parametrů optického kabelu na třech vlnových délkách metodou OTDR a TM po položení nebo zavěšení, kabelu se 36 vlákny - včetně vyhotovení měřícího protokolu</t>
  </si>
  <si>
    <t>-1495903416</t>
  </si>
  <si>
    <t>2101070568</t>
  </si>
  <si>
    <t>Poznámka k položce:_x000D_
Propojení Výstražníků A a B a reléového domku pomocí vodiče FeZn v ochranné trubce délka 100m</t>
  </si>
  <si>
    <t>-11025117</t>
  </si>
  <si>
    <t>737479522</t>
  </si>
  <si>
    <t>-519602435</t>
  </si>
  <si>
    <t>Poznámka k položce:_x000D_
Zkratovací lanová propojení LA9/X_x000D_
pro snímač počítače náprav</t>
  </si>
  <si>
    <t>1436569418</t>
  </si>
  <si>
    <t>-2080728518</t>
  </si>
  <si>
    <t>1342395183</t>
  </si>
  <si>
    <t>165649067</t>
  </si>
  <si>
    <t>-593067122</t>
  </si>
  <si>
    <t>-1938654702</t>
  </si>
  <si>
    <t>-1283578932</t>
  </si>
  <si>
    <t>1427281709</t>
  </si>
  <si>
    <t>1728818836</t>
  </si>
  <si>
    <t>-1119141699</t>
  </si>
  <si>
    <t>-359472074</t>
  </si>
  <si>
    <t>1088087053</t>
  </si>
  <si>
    <t>-684736299</t>
  </si>
  <si>
    <t>-263776303</t>
  </si>
  <si>
    <t>-158815099</t>
  </si>
  <si>
    <t>-1235545047</t>
  </si>
  <si>
    <t>260114947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</si>
  <si>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</si>
  <si>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</si>
  <si>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-1735698887</t>
  </si>
  <si>
    <t>820515634</t>
  </si>
  <si>
    <t>1072285939</t>
  </si>
  <si>
    <t>58149109</t>
  </si>
  <si>
    <t>7592835034</t>
  </si>
  <si>
    <t>Montáž součástí stojanu se závorou břevna závorového do 5,5 m s kontrolou celistvosti</t>
  </si>
  <si>
    <t>-460318440</t>
  </si>
  <si>
    <t>7592835050</t>
  </si>
  <si>
    <t>Montáž součástí stojanu se závorou protizávaží malého</t>
  </si>
  <si>
    <t>-712536632</t>
  </si>
  <si>
    <t>-1262479729</t>
  </si>
  <si>
    <t>203436419</t>
  </si>
  <si>
    <t>-656513083</t>
  </si>
  <si>
    <t>-58472710</t>
  </si>
  <si>
    <t>677363634</t>
  </si>
  <si>
    <t>554955105</t>
  </si>
  <si>
    <t>1844837800</t>
  </si>
  <si>
    <t>-1128598753</t>
  </si>
  <si>
    <t>754862365</t>
  </si>
  <si>
    <t>1478228035</t>
  </si>
  <si>
    <t>-1899883047</t>
  </si>
  <si>
    <t>1288306579</t>
  </si>
  <si>
    <t>-945467592</t>
  </si>
  <si>
    <t>7593000130</t>
  </si>
  <si>
    <t>Dobíječe, usměrňovače, napáječe Usměrňovač D400 G24/30, oceloplechová prosklená nástěnná skříň 600x600x250, základní stavová indikace opticky</t>
  </si>
  <si>
    <t>1527979601</t>
  </si>
  <si>
    <t>383402187</t>
  </si>
  <si>
    <t>7592910130</t>
  </si>
  <si>
    <t>Baterie Staniční akumulátory NiCd článek 1,2 V/150 Ah C5 se sintrovanou elektrodou, cena včetně spojovacího materiálu a bateriového nosiče či stojanu</t>
  </si>
  <si>
    <t>-985463118</t>
  </si>
  <si>
    <t>1448181866</t>
  </si>
  <si>
    <t>-218803660</t>
  </si>
  <si>
    <t>2124145039</t>
  </si>
  <si>
    <t>7592810904</t>
  </si>
  <si>
    <t>Reléový stojan PZS vystrojený na jednokolejné trati s automatickými závorami 2 - 4 kusy výstražníků - kategorie dle ČSN 34 2650 ed.2: PZS 3(2) S,B(N),I(L)</t>
  </si>
  <si>
    <t>-1804963273</t>
  </si>
  <si>
    <t>-585579443</t>
  </si>
  <si>
    <t>-1879776260</t>
  </si>
  <si>
    <t>1494743981</t>
  </si>
  <si>
    <t>-1302469406</t>
  </si>
  <si>
    <t>754304327</t>
  </si>
  <si>
    <t>1505134030</t>
  </si>
  <si>
    <t>728114694</t>
  </si>
  <si>
    <t>-1691667175</t>
  </si>
  <si>
    <t>1065798649</t>
  </si>
  <si>
    <t>1092780706</t>
  </si>
  <si>
    <t>-1055896270</t>
  </si>
  <si>
    <t>1777118539</t>
  </si>
  <si>
    <t>568968514</t>
  </si>
  <si>
    <t>-1996809823</t>
  </si>
  <si>
    <t>461177704</t>
  </si>
  <si>
    <t>1154192087</t>
  </si>
  <si>
    <t>-1759940958</t>
  </si>
  <si>
    <t>-2106711100</t>
  </si>
  <si>
    <t>-1261500779</t>
  </si>
  <si>
    <t>-1030677028</t>
  </si>
  <si>
    <t>1011596182</t>
  </si>
  <si>
    <t>-87713112</t>
  </si>
  <si>
    <t>-1533960460</t>
  </si>
  <si>
    <t>-1244314882</t>
  </si>
  <si>
    <t>-1772103160</t>
  </si>
  <si>
    <t>372780459</t>
  </si>
  <si>
    <t>7590127025</t>
  </si>
  <si>
    <t>Demontáž skříně ŠM, PSK, SKP, SPP, KS - včetně odpojení zařízení od kabelových rozvodů</t>
  </si>
  <si>
    <t>-80172016</t>
  </si>
  <si>
    <t>7594207050</t>
  </si>
  <si>
    <t>Demontáž stojánku kabelového KSL, KSLP</t>
  </si>
  <si>
    <t>-1448423936</t>
  </si>
  <si>
    <t>-1267580702</t>
  </si>
  <si>
    <t>2020395448</t>
  </si>
  <si>
    <t>1679229708</t>
  </si>
  <si>
    <t>185845701</t>
  </si>
  <si>
    <t>-89674990</t>
  </si>
  <si>
    <t>542060950</t>
  </si>
  <si>
    <t>-1964158329</t>
  </si>
  <si>
    <t>-1552297000</t>
  </si>
  <si>
    <t>1494088456</t>
  </si>
  <si>
    <t>615084255</t>
  </si>
  <si>
    <t>-202847515</t>
  </si>
  <si>
    <t>1462082804</t>
  </si>
  <si>
    <t xml:space="preserve">    22-M - Montáže technologických zařízení pro dopravní stavby</t>
  </si>
  <si>
    <t>-1813182097</t>
  </si>
  <si>
    <t>-599845518</t>
  </si>
  <si>
    <t>1739657420</t>
  </si>
  <si>
    <t>1300051863</t>
  </si>
  <si>
    <t>40445601</t>
  </si>
  <si>
    <t>výstražné dopravní značky A1-A30, A33 900mm</t>
  </si>
  <si>
    <t>-1454768406</t>
  </si>
  <si>
    <t>1103020157</t>
  </si>
  <si>
    <t>221235141</t>
  </si>
  <si>
    <t>332830829</t>
  </si>
  <si>
    <t>Příloha TZ Základy domek 2,5x3,6mm</t>
  </si>
  <si>
    <t>2088072896</t>
  </si>
  <si>
    <t>22-M</t>
  </si>
  <si>
    <t>Montáže technologických zařízení pro dopravní stavby</t>
  </si>
  <si>
    <t>220960156</t>
  </si>
  <si>
    <t>Montáž upevňovací soupravy dopravních značek na stožár</t>
  </si>
  <si>
    <t>1622762522</t>
  </si>
  <si>
    <t>https://podminky.urs.cz/item/CS_URS_2023_01/220960156</t>
  </si>
  <si>
    <t>228960156</t>
  </si>
  <si>
    <t>Demontáž upevňovací soupravy dopravních značek ze stožáru</t>
  </si>
  <si>
    <t>11351241</t>
  </si>
  <si>
    <t>https://podminky.urs.cz/item/CS_URS_2023_01/228960156</t>
  </si>
  <si>
    <t>-1634689128</t>
  </si>
  <si>
    <t>Startovací a ukončovací jámy pro protlaky [počet * m3]</t>
  </si>
  <si>
    <t>4*1,5</t>
  </si>
  <si>
    <t>Jámy pro základy výstražníků [počet * m3]</t>
  </si>
  <si>
    <t>Základy RD [délka*šířka*hloubka]</t>
  </si>
  <si>
    <t>-352108667</t>
  </si>
  <si>
    <t>1128754044</t>
  </si>
  <si>
    <t>1266135141</t>
  </si>
  <si>
    <t>-1450990641</t>
  </si>
  <si>
    <t>-574755938</t>
  </si>
  <si>
    <t>-197529012</t>
  </si>
  <si>
    <t>v.č. 201</t>
  </si>
  <si>
    <t>Demontáž základů výstražníků</t>
  </si>
  <si>
    <t>2*0,5</t>
  </si>
  <si>
    <t>Základ RD + RS</t>
  </si>
  <si>
    <t>PS 01-01-34 - PZS v km 28,925 (P4625)</t>
  </si>
  <si>
    <t>PZS v km 28,925</t>
  </si>
  <si>
    <t xml:space="preserve">    02.3 - Venkovní zařízení relévého domku</t>
  </si>
  <si>
    <t>03 - Vnitřní vybavení zab. zař.</t>
  </si>
  <si>
    <t>-1433120662</t>
  </si>
  <si>
    <t xml:space="preserve"> v.č. 802</t>
  </si>
  <si>
    <t>15+40</t>
  </si>
  <si>
    <t>878331186</t>
  </si>
  <si>
    <t>3p k počítacím bodům</t>
  </si>
  <si>
    <t>-1340432854</t>
  </si>
  <si>
    <t>-1479920805</t>
  </si>
  <si>
    <t>-708437950</t>
  </si>
  <si>
    <t>-555149074</t>
  </si>
  <si>
    <t>-450174394</t>
  </si>
  <si>
    <t>528399198</t>
  </si>
  <si>
    <t>39530352</t>
  </si>
  <si>
    <t>841904510</t>
  </si>
  <si>
    <t>-1606599479</t>
  </si>
  <si>
    <t>-475807777</t>
  </si>
  <si>
    <t>-1953598125</t>
  </si>
  <si>
    <t>1331359482</t>
  </si>
  <si>
    <t>3*7+12</t>
  </si>
  <si>
    <t>-1218275596</t>
  </si>
  <si>
    <t>-1263972887</t>
  </si>
  <si>
    <t>1879066102</t>
  </si>
  <si>
    <t>2*25</t>
  </si>
  <si>
    <t>-111337111</t>
  </si>
  <si>
    <t>-166088418</t>
  </si>
  <si>
    <t>-1120858745</t>
  </si>
  <si>
    <t>-304455594</t>
  </si>
  <si>
    <t>-93625179</t>
  </si>
  <si>
    <t>1148022602</t>
  </si>
  <si>
    <t>-146954649</t>
  </si>
  <si>
    <t>586514820</t>
  </si>
  <si>
    <t>-1101927784</t>
  </si>
  <si>
    <t>420576634</t>
  </si>
  <si>
    <t>-1127989005</t>
  </si>
  <si>
    <t>973329880</t>
  </si>
  <si>
    <t>Poznámka k položce:_x000D_
Propojení Výstražníků A a B a reléového domku pomocí vodiče FeZn v ochranné trubce délka 70m</t>
  </si>
  <si>
    <t>205543830</t>
  </si>
  <si>
    <t>-2017822405</t>
  </si>
  <si>
    <t>-719059639</t>
  </si>
  <si>
    <t>-2009582825</t>
  </si>
  <si>
    <t>916126980</t>
  </si>
  <si>
    <t>-308363648</t>
  </si>
  <si>
    <t>-2050414583</t>
  </si>
  <si>
    <t>-1183456144</t>
  </si>
  <si>
    <t>-947878839</t>
  </si>
  <si>
    <t>-708691337</t>
  </si>
  <si>
    <t>-1492605413</t>
  </si>
  <si>
    <t>1086680837</t>
  </si>
  <si>
    <t>626347505</t>
  </si>
  <si>
    <t>-23054252</t>
  </si>
  <si>
    <t>1164152297</t>
  </si>
  <si>
    <t>76946191</t>
  </si>
  <si>
    <t>-867703870</t>
  </si>
  <si>
    <t>918258599</t>
  </si>
  <si>
    <t>-212169969</t>
  </si>
  <si>
    <t>170322447</t>
  </si>
  <si>
    <t>280689264</t>
  </si>
  <si>
    <t>1864250740</t>
  </si>
  <si>
    <t>528258603</t>
  </si>
  <si>
    <t>Venkovní zařízení relévého domku</t>
  </si>
  <si>
    <t>-946658409</t>
  </si>
  <si>
    <t>-181329476</t>
  </si>
  <si>
    <t>Poznámka k položce:_x000D_
reléový domek sendvičové konstrukce 3x2m</t>
  </si>
  <si>
    <t>-1413451168</t>
  </si>
  <si>
    <t>1754938840</t>
  </si>
  <si>
    <t>-806387998</t>
  </si>
  <si>
    <t>1531761281</t>
  </si>
  <si>
    <t>1859182965</t>
  </si>
  <si>
    <t>Vnitřní vybavení zab. zař.</t>
  </si>
  <si>
    <t>-2140096081</t>
  </si>
  <si>
    <t>-983537269</t>
  </si>
  <si>
    <t>-618734392</t>
  </si>
  <si>
    <t>-1078222659</t>
  </si>
  <si>
    <t>-1863305375</t>
  </si>
  <si>
    <t>677405324</t>
  </si>
  <si>
    <t>2073501552</t>
  </si>
  <si>
    <t>351828660</t>
  </si>
  <si>
    <t>1083230732</t>
  </si>
  <si>
    <t>439207898</t>
  </si>
  <si>
    <t>1868410732</t>
  </si>
  <si>
    <t>2022677695</t>
  </si>
  <si>
    <t>293305538</t>
  </si>
  <si>
    <t>132856154</t>
  </si>
  <si>
    <t>1075109916</t>
  </si>
  <si>
    <t>-1199355803</t>
  </si>
  <si>
    <t>737595324</t>
  </si>
  <si>
    <t>1379883015</t>
  </si>
  <si>
    <t>-2049109952</t>
  </si>
  <si>
    <t>-1122555719</t>
  </si>
  <si>
    <t>-1964950931</t>
  </si>
  <si>
    <t>35852954</t>
  </si>
  <si>
    <t>-1064034352</t>
  </si>
  <si>
    <t>-1029231462</t>
  </si>
  <si>
    <t>-223847740</t>
  </si>
  <si>
    <t>1205796409</t>
  </si>
  <si>
    <t>-1045297450</t>
  </si>
  <si>
    <t>1030058676</t>
  </si>
  <si>
    <t>571262750</t>
  </si>
  <si>
    <t>-1032362586</t>
  </si>
  <si>
    <t>1237261991</t>
  </si>
  <si>
    <t>-189350426</t>
  </si>
  <si>
    <t>-1581684349</t>
  </si>
  <si>
    <t>-1725270739</t>
  </si>
  <si>
    <t>7596917030</t>
  </si>
  <si>
    <t>Demontáž telefonních objektů VTO 3 - 11</t>
  </si>
  <si>
    <t>-64072823</t>
  </si>
  <si>
    <t>751751355</t>
  </si>
  <si>
    <t>460567912</t>
  </si>
  <si>
    <t>1753033594</t>
  </si>
  <si>
    <t>1366002531</t>
  </si>
  <si>
    <t>-1660878802</t>
  </si>
  <si>
    <t>-1902237884</t>
  </si>
  <si>
    <t>38526457</t>
  </si>
  <si>
    <t>-289649605</t>
  </si>
  <si>
    <t>-1444236</t>
  </si>
  <si>
    <t>992368427</t>
  </si>
  <si>
    <t>-2129113584</t>
  </si>
  <si>
    <t>482432648</t>
  </si>
  <si>
    <t>-1215963346</t>
  </si>
  <si>
    <t>-61163231</t>
  </si>
  <si>
    <t>1154810832</t>
  </si>
  <si>
    <t>379092358</t>
  </si>
  <si>
    <t>3*7</t>
  </si>
  <si>
    <t>-1416816543</t>
  </si>
  <si>
    <t>877886349</t>
  </si>
  <si>
    <t>-1794394272</t>
  </si>
  <si>
    <t>1594831983</t>
  </si>
  <si>
    <t>-1183260694</t>
  </si>
  <si>
    <t>-1704551566</t>
  </si>
  <si>
    <t>Jámy pro výstražníky [počet * m3]</t>
  </si>
  <si>
    <t>-1036593034</t>
  </si>
  <si>
    <t>450420565</t>
  </si>
  <si>
    <t>-1549144632</t>
  </si>
  <si>
    <t>1824202545</t>
  </si>
  <si>
    <t>190160847</t>
  </si>
  <si>
    <t>-1374297960</t>
  </si>
  <si>
    <t>Bourání základů výstražníků</t>
  </si>
  <si>
    <t>Bourání základů skříně ŠM</t>
  </si>
  <si>
    <t>S0 01-86-01 - Napájení PZS v km 22,317 (P4617)</t>
  </si>
  <si>
    <t>01 - dle sborníku UOŽI</t>
  </si>
  <si>
    <t>02 - Kabelové trasy</t>
  </si>
  <si>
    <t xml:space="preserve">    021 - Kabely</t>
  </si>
  <si>
    <t xml:space="preserve">    022 - Kabelové žlaby a chráničky</t>
  </si>
  <si>
    <t xml:space="preserve">    023 - Uzemnění</t>
  </si>
  <si>
    <t>03 - Rozvaděče, vnější zařízení, osvětlení</t>
  </si>
  <si>
    <t>04 - Všeobecné náklady</t>
  </si>
  <si>
    <t>021</t>
  </si>
  <si>
    <t>Kabely</t>
  </si>
  <si>
    <t>7491100420</t>
  </si>
  <si>
    <t>Trubková vedení Kovové elektroinstalační trubky 6021 pr.21 panc.lak.se záv.</t>
  </si>
  <si>
    <t>164490027</t>
  </si>
  <si>
    <t>7491153021</t>
  </si>
  <si>
    <t>Montáž trubek kovových elektroinstalačních uložených volně nebo pevně závitových průměru do 42 mm - včetně naznačení trasy, rozměření, řezání trubek, kladení, osazení, zajištění a upevnění</t>
  </si>
  <si>
    <t>-490276334</t>
  </si>
  <si>
    <t>7492501760</t>
  </si>
  <si>
    <t>Kabely, vodiče, šňůry Cu - nn Kabel silový 2 a 3-žílový Cu, plastová izolace CYKY 3J1,5 (3Cx 1,5)</t>
  </si>
  <si>
    <t>1299142637</t>
  </si>
  <si>
    <t>7492501720</t>
  </si>
  <si>
    <t>Kabely, vodiče, šňůry Cu - nn Kabel silový 2 a 3-žílový Cu, plastová izolace CYKY 3J4 (3Cx 4)</t>
  </si>
  <si>
    <t>-2038816934</t>
  </si>
  <si>
    <t>7492501730</t>
  </si>
  <si>
    <t>Kabely, vodiče, šňůry Cu - nn Kabel silový 2 a 3-žílový Cu, plastová izolace CYKY 3J6 (3Cx 6)</t>
  </si>
  <si>
    <t>1223297790</t>
  </si>
  <si>
    <t>7492501870</t>
  </si>
  <si>
    <t>Kabely, vodiče, šňůry Cu - nn Kabel silový 4 a 5-žílový Cu, plastová izolace CYKY 4J10 (4Bx10)</t>
  </si>
  <si>
    <t>-1386846342</t>
  </si>
  <si>
    <t>314928309</t>
  </si>
  <si>
    <t>7492600190</t>
  </si>
  <si>
    <t>Kabely, vodiče, šňůry Al - nn Kabel silový 4 a 5-žílový, plastová izolace 1-AYKY 4x16</t>
  </si>
  <si>
    <t>315933770</t>
  </si>
  <si>
    <t>7492652010</t>
  </si>
  <si>
    <t>Montáž kabelů 4- a 5-žílových Al do 25 mm2 - uložení do země, chráničky, na rošty, pod omítku apod.</t>
  </si>
  <si>
    <t>-1936429677</t>
  </si>
  <si>
    <t>7492600220</t>
  </si>
  <si>
    <t>Kabely, vodiče, šňůry Al - nn Kabel silový 4 a 5-žílový, plastová izolace 1-AYKY 4x50</t>
  </si>
  <si>
    <t>1121539724</t>
  </si>
  <si>
    <t>7492652012</t>
  </si>
  <si>
    <t>Montáž kabelů 4- a 5-žílových Al do 50 mm2 - uložení do země, chráničky, na rošty, pod omítku apod.</t>
  </si>
  <si>
    <t>1742969194</t>
  </si>
  <si>
    <t>166897617</t>
  </si>
  <si>
    <t>-1146265007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</si>
  <si>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</si>
  <si>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</si>
  <si>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1058179243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</si>
  <si>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</si>
  <si>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</si>
  <si>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698628602</t>
  </si>
  <si>
    <t>022</t>
  </si>
  <si>
    <t>Kabelové žlaby a chráničky</t>
  </si>
  <si>
    <t>2121252633</t>
  </si>
  <si>
    <t>7492756040</t>
  </si>
  <si>
    <t>Pomocné práce pro montáž kabelů zatažení kabelů do chráničky do 4 kg/m</t>
  </si>
  <si>
    <t>632089331</t>
  </si>
  <si>
    <t>Poznámka k položce:_x000D_
chránička + lišta LV</t>
  </si>
  <si>
    <t>7593500609</t>
  </si>
  <si>
    <t>Trasy kabelového vedení Kabelové krycí desky a pásy Fólie výstražná červená š. 34cm (HM0673909992034)</t>
  </si>
  <si>
    <t>20184677</t>
  </si>
  <si>
    <t>7593505140</t>
  </si>
  <si>
    <t>Oddělení souběhu trasy od silového kabelu žlabem plastovým 120x110 mm - včetně žlabu</t>
  </si>
  <si>
    <t>1986202022</t>
  </si>
  <si>
    <t>Poznámka k položce:_x000D_
montáž žlabu</t>
  </si>
  <si>
    <t>7593505150</t>
  </si>
  <si>
    <t>Pokládka výstražné fólie do výkopu</t>
  </si>
  <si>
    <t>-694470816</t>
  </si>
  <si>
    <t>7593500090</t>
  </si>
  <si>
    <t>Trasy kabelového vedení Kabelové žlaby (100x100) spodní + vrchní díl plast</t>
  </si>
  <si>
    <t>1213981831</t>
  </si>
  <si>
    <t>7593500100</t>
  </si>
  <si>
    <t>Trasy kabelového vedení Kabelové žlaby (100x100) ohyb xx° + vrchní díl plast</t>
  </si>
  <si>
    <t>-1940792765</t>
  </si>
  <si>
    <t>7593500105</t>
  </si>
  <si>
    <t>Trasy kabelového vedení Kabelové žlaby (100x100) T kus plast</t>
  </si>
  <si>
    <t>-1519540719</t>
  </si>
  <si>
    <t>7593500095</t>
  </si>
  <si>
    <t>Trasy kabelového vedení Kabelové žlaby (100x100) spojka plast</t>
  </si>
  <si>
    <t>-112214613</t>
  </si>
  <si>
    <t>023</t>
  </si>
  <si>
    <t>Uzemnění</t>
  </si>
  <si>
    <t>7491600180</t>
  </si>
  <si>
    <t>Uzemnění Vnější Uzemňovací vedení v zemi, páskem FeZn do 120 mm2</t>
  </si>
  <si>
    <t>430750467</t>
  </si>
  <si>
    <t>7491600010</t>
  </si>
  <si>
    <t>Uzemnění Vnitřní Uzemňovací vedení na povrchu, kruhovým vodičem FeZn do D=10 mm</t>
  </si>
  <si>
    <t>-1745679225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</si>
  <si>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</si>
  <si>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</si>
  <si>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-190616197</t>
  </si>
  <si>
    <t>7491601450</t>
  </si>
  <si>
    <t>Uzemnění Hromosvodné vedení Svorka SR 2b</t>
  </si>
  <si>
    <t>-1065444393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</si>
  <si>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</si>
  <si>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</si>
  <si>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-1204772941</t>
  </si>
  <si>
    <t>Poznámka k položce:_x000D_
uzemnění rozváděče REOV2 a hloubkový zemnič pro uzemnění rozváděče REOV1</t>
  </si>
  <si>
    <t>7491654010</t>
  </si>
  <si>
    <t>Montáž svorek spojovacích se 2 šrouby (typ SS, SO, SR03, aj.)</t>
  </si>
  <si>
    <t>-682846515</t>
  </si>
  <si>
    <t>7491600240</t>
  </si>
  <si>
    <t>Uzemnění Vnější Tyč ZT 1,0t Tprofil zemnící</t>
  </si>
  <si>
    <t>-550719678</t>
  </si>
  <si>
    <t>7491654012</t>
  </si>
  <si>
    <t>Montáž svorek spojovacích se 3 a více šrouby (typ ST, SJ, SK, SZ, SR01, 02, aj.)</t>
  </si>
  <si>
    <t>2130181486</t>
  </si>
  <si>
    <t>7491601470</t>
  </si>
  <si>
    <t>Uzemnění Hromosvodné vedení Svorka SR 3b - plech</t>
  </si>
  <si>
    <t>313973904</t>
  </si>
  <si>
    <t>Rozvaděče, vnější zařízení, osvětlení</t>
  </si>
  <si>
    <t>7493600890</t>
  </si>
  <si>
    <t>Kabelové a zásuvkové skříně, elektroměrové rozvaděče Skříně elektroměrové pro přímé měření Rozváděč pro dvousazbový třífázový elektroměr 40A až 80A kompaktní pilíř včetně základu, PUR lak</t>
  </si>
  <si>
    <t>1737772423</t>
  </si>
  <si>
    <t>Poznámka k položce:_x000D_
RE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</si>
  <si>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</si>
  <si>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</si>
  <si>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-1242237590</t>
  </si>
  <si>
    <t>7493154020</t>
  </si>
  <si>
    <t>Montáž venkovních svítidel na strop nebo stěnu zářivkových - kompletace a montáž včetně světelného zdroje a připojovacího kabelu</t>
  </si>
  <si>
    <t>-255151224</t>
  </si>
  <si>
    <t>7491205700</t>
  </si>
  <si>
    <t>Elektroinstalační materiál Zásuvky instalační Zásuvka3 fázová 400V/32A montáž do rozváděče, 5 pólová</t>
  </si>
  <si>
    <t>-1349174076</t>
  </si>
  <si>
    <t>Poznámka k položce:_x000D_
ZZEE</t>
  </si>
  <si>
    <t>7493156010</t>
  </si>
  <si>
    <t>Montáž rozvaděče pro napájení osvětlení železničních prostranství do 8 kusů 3-f vývodů - do terénu nebo rozvodny včetně elektrovýzbroje</t>
  </si>
  <si>
    <t>-332863025</t>
  </si>
  <si>
    <t>7494003390</t>
  </si>
  <si>
    <t>Modulární přístroje Jističe do 80 A; 10 kA 3-pólové In 25 A, Ue AC 230/400 V / DC 216 V, charakteristika B, 3pól, Icn 10 kA</t>
  </si>
  <si>
    <t>1740055501</t>
  </si>
  <si>
    <t>7493655025</t>
  </si>
  <si>
    <t>Montáž skříní elektroměrových venkovních pro přímé měření do 80 A pro připojení kabelů do 16 mm2 dvousazbové, včetně jističe do 80 A a jističe 2 B/1 kompaktní pilíř - včetně elektrovýzbroje, neobsahuje cenu za zemní práce</t>
  </si>
  <si>
    <t>991134396</t>
  </si>
  <si>
    <t>7590120170</t>
  </si>
  <si>
    <t>Skříně Skříň přístr.pro přejezdy spol 133/313.1.11 (HM0354399998269)</t>
  </si>
  <si>
    <t>91243440</t>
  </si>
  <si>
    <t>7493656015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</si>
  <si>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</si>
  <si>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1166814011</t>
  </si>
  <si>
    <t>7493601826</t>
  </si>
  <si>
    <t>Kabelové a zásuvkové skříně, elektroměrové rozvaděče Příslušenství Montážní deska z tvrzeného PVC (5mm) 600 x 600 až 1000mm</t>
  </si>
  <si>
    <t>1527810028</t>
  </si>
  <si>
    <t>Poznámka k položce:_x000D_
pro RZZ</t>
  </si>
  <si>
    <t>7493102210</t>
  </si>
  <si>
    <t>Venkovní osvětlení Rozvaděče pro napájení osvětlení železničních prostranství pro 5 - 8ks 3-f větví s PLC řídícím systémem</t>
  </si>
  <si>
    <t>-798237893</t>
  </si>
  <si>
    <t>Poznámka k položce:_x000D_
RO - osazení dle jednopólového schéma_x000D_
cena dle OTSKP_2021</t>
  </si>
  <si>
    <t>7494271015</t>
  </si>
  <si>
    <t>Demontáž rozvaděčů 1 kusu pole nn - včetně demontáže přívodních, vývodových kabelů, rámu apod., včetně nakládky rozvaděče na určený prostředek</t>
  </si>
  <si>
    <t>-1318810672</t>
  </si>
  <si>
    <t>7494351030</t>
  </si>
  <si>
    <t>Montáž jističů (do 10 kA) třípólových do 20 A</t>
  </si>
  <si>
    <t>-1010484102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</si>
  <si>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</si>
  <si>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</si>
  <si>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1047998309</t>
  </si>
  <si>
    <t>7494351032</t>
  </si>
  <si>
    <t>Montáž jističů (do 10 kA) třípólových přes 20 do 63 A</t>
  </si>
  <si>
    <t>1902252832</t>
  </si>
  <si>
    <t>7494003386</t>
  </si>
  <si>
    <t>Modulární přístroje Jističe do 80 A; 10 kA 3-pólové In 16 A, Ue AC 230/400 V / DC 216 V, charakteristika B, 3pól, Icn 10 kA</t>
  </si>
  <si>
    <t>-2127408754</t>
  </si>
  <si>
    <t>7494453015</t>
  </si>
  <si>
    <t>Montáž pojistkových odpínačů pro válcové pojistky včetně montáže pojistek do 63 A třípólový - do skříně nebo rozvaděče</t>
  </si>
  <si>
    <t>-1404689458</t>
  </si>
  <si>
    <t>7494010416</t>
  </si>
  <si>
    <t>Přístroje pro spínání a ovládání Svornice a pomocný materiál Svornice Svorka RSA 10 A řadová černá</t>
  </si>
  <si>
    <t>1616814280</t>
  </si>
  <si>
    <t>7494651025</t>
  </si>
  <si>
    <t>Montáž ovládacích tlačítek otočných přepínačů</t>
  </si>
  <si>
    <t>-413196063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</si>
  <si>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</si>
  <si>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</si>
  <si>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1913632415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</si>
  <si>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</si>
  <si>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</si>
  <si>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-868592535</t>
  </si>
  <si>
    <t>7494752010</t>
  </si>
  <si>
    <t>Montáž svodičů přepětí pro sítě nn - typ 1+2 (třída B+C) pro třífázové sítě - do rozvaděče nebo skříně</t>
  </si>
  <si>
    <t>-25605079</t>
  </si>
  <si>
    <t>7494010104</t>
  </si>
  <si>
    <t>Přístroje pro spínání a ovládání Ovladače, signálky Ovladače Otočný přepínač kompletní 1-0-1, 1Z, 1R, černý</t>
  </si>
  <si>
    <t>1149252885</t>
  </si>
  <si>
    <t>Poznámka k položce:_x000D_
cena dle OTSKP_2022_x000D_
položka 744J42</t>
  </si>
  <si>
    <t>7494756016</t>
  </si>
  <si>
    <t>Montáž svornic řadových nn včetně upevnění a štítku pro Cu/Al vodiče do 16 mm2 - do rozvaděče nebo skříně</t>
  </si>
  <si>
    <t>-360496787</t>
  </si>
  <si>
    <t>7494010434</t>
  </si>
  <si>
    <t>Přístroje pro spínání a ovládání Svornice a pomocný materiál Svornice Svorka RSA 35 A řadová černá</t>
  </si>
  <si>
    <t>-743912851</t>
  </si>
  <si>
    <t>7494756018</t>
  </si>
  <si>
    <t>Montáž svornic řadových nn včetně upevnění a štítku pro Cu/Al vodiče do 50 mm2 - do rozvaděče nebo skříně</t>
  </si>
  <si>
    <t>-160538164</t>
  </si>
  <si>
    <t>7494010442</t>
  </si>
  <si>
    <t>Přístroje pro spínání a ovládání Svornice a pomocný materiál Svornice Svorka RSA 70 A řadová černá</t>
  </si>
  <si>
    <t>1715340130</t>
  </si>
  <si>
    <t>7494756020</t>
  </si>
  <si>
    <t>Montáž svornic řadových nn včetně upevnění a štítku pro Cu/Al vodiče do 95 mm2 - do rozvaděče nebo skříně</t>
  </si>
  <si>
    <t>1714761482</t>
  </si>
  <si>
    <t>Poznámka k položce:_x000D_
svítidlo do přístřešku pro cestující, provedení antivandal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</si>
  <si>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</si>
  <si>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</si>
  <si>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-347627999</t>
  </si>
  <si>
    <t>7590125057</t>
  </si>
  <si>
    <t>Montáž skříně společné přístrojové pro přejezdy - usazení skříně a zatažení kabelů bez zhotovení a zapojení kabelových forem. Bez kabelových příchytek</t>
  </si>
  <si>
    <t>-1048471467</t>
  </si>
  <si>
    <t>7493601240</t>
  </si>
  <si>
    <t>Kabelové a zásuvkové skříně, elektroměrové rozvaděče Prázdné skříně a pilíře Skříň plastová kompaktní pilíř včetně základu, IP44, šířka 600 mm, výška 700 mm, hloubka do 400 mm, PUR lak</t>
  </si>
  <si>
    <t>1103225117</t>
  </si>
  <si>
    <t>Poznámka k položce:_x000D_
RZZ</t>
  </si>
  <si>
    <t>Všeobecné náklady</t>
  </si>
  <si>
    <t>7498351010</t>
  </si>
  <si>
    <t>Vydání průkazu způsobilosti pro funkční celek, provizorní stav - vyhotovení dokladu o silnoproudých zařízeních a vydání průkazu způsobilosti</t>
  </si>
  <si>
    <t>953597319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</si>
  <si>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</si>
  <si>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</si>
  <si>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</si>
  <si>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-684967246</t>
  </si>
  <si>
    <t>Poznámka k položce:_x000D_
V položce je zahrnutá možná nutnost spojkování kabelového vedení u nových KS5 a KS9, včetně materiálu a kabelů</t>
  </si>
  <si>
    <t>7499151030</t>
  </si>
  <si>
    <t>Dokončovací práce zkušební provoz - včetně prokázání technických a kvalitativních parametrů zařízení</t>
  </si>
  <si>
    <t>-2099772881</t>
  </si>
  <si>
    <t>7499151050</t>
  </si>
  <si>
    <t>Dokončovací práce manipulace na zařízeních prováděné provozovatelem - manipulace nutné pro další práce zhotovitele na technologickém souboru</t>
  </si>
  <si>
    <t>1934371248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</si>
  <si>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</si>
  <si>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</si>
  <si>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1660435182</t>
  </si>
  <si>
    <t>7499250525</t>
  </si>
  <si>
    <t>Vyhotovení výchozí revizní zprávy příplatek za každých dalších i započatých 500 000 Kč přes 1 000 000 Kč</t>
  </si>
  <si>
    <t>225595133</t>
  </si>
  <si>
    <t>02 - dle sborníku URS</t>
  </si>
  <si>
    <t>01 - Zemní práce</t>
  </si>
  <si>
    <t xml:space="preserve">    011 - Jámy, rýhy, protlaky</t>
  </si>
  <si>
    <t>011</t>
  </si>
  <si>
    <t>Jámy, rýhy, protlaky</t>
  </si>
  <si>
    <t>-778126397</t>
  </si>
  <si>
    <t>Poznámka k položce:_x000D_
výkopy mimo hlavní trasu zab.zař.</t>
  </si>
  <si>
    <t xml:space="preserve">protlak - zápichové jámy </t>
  </si>
  <si>
    <t xml:space="preserve">3 </t>
  </si>
  <si>
    <t>usazení pilířů</t>
  </si>
  <si>
    <t>0,2*4</t>
  </si>
  <si>
    <t>460161282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</si>
  <si>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 skupiny 3</t>
  </si>
  <si>
    <t>613211145</t>
  </si>
  <si>
    <t>https://podminky.urs.cz/item/CS_URS_2023_01/460161282</t>
  </si>
  <si>
    <t>12+15+16</t>
  </si>
  <si>
    <t>-751737178</t>
  </si>
  <si>
    <t>3+0,8</t>
  </si>
  <si>
    <t>460431292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</si>
  <si>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</si>
  <si>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1676019095</t>
  </si>
  <si>
    <t>https://podminky.urs.cz/item/CS_URS_2023_01/460431292</t>
  </si>
  <si>
    <t>(12+15+16)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</si>
  <si>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</si>
  <si>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</si>
  <si>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-1141859555</t>
  </si>
  <si>
    <t>https://podminky.urs.cz/item/CS_URS_2023_01/460631214</t>
  </si>
  <si>
    <t>Poznámka k položce:_x000D_
protlaky</t>
  </si>
  <si>
    <t>28613904</t>
  </si>
  <si>
    <t>potrubí plynovodní PE 100RC SDR 17,6 PN 0,1MPa tyče 12m 160x9,1mm</t>
  </si>
  <si>
    <t>-1626041936</t>
  </si>
  <si>
    <t>460661512</t>
  </si>
  <si>
    <t>Kabelové lože z písku včetně podsypu, zhutnění a urovnání povrchu pro kabely nn zakryté plastovou fólií, šířky přes 25 do 50 cm</t>
  </si>
  <si>
    <t>-678764660</t>
  </si>
  <si>
    <t>https://podminky.urs.cz/item/CS_URS_2023_01/460661512</t>
  </si>
  <si>
    <t>58343930</t>
  </si>
  <si>
    <t>kamenivo drcené hrubé frakce 16/32</t>
  </si>
  <si>
    <t>-2740932</t>
  </si>
  <si>
    <t>-896467208</t>
  </si>
  <si>
    <t>181951114</t>
  </si>
  <si>
    <t>Úprava pláně vyrovnáním výškových rozdílů strojně v hornině třídy těžitelnosti II, skupiny 4 a 5 se zhutněním</t>
  </si>
  <si>
    <t>945092442</t>
  </si>
  <si>
    <t>https://podminky.urs.cz/item/CS_URS_2023_01/181951114</t>
  </si>
  <si>
    <t>460871145</t>
  </si>
  <si>
    <t>Podklad vozovek a chodníků včetně rozprostření a úpravy ze štěrkodrti, včetně zhutnění, tloušťky přes 20 do 25 cm</t>
  </si>
  <si>
    <t>-697323197</t>
  </si>
  <si>
    <t>https://podminky.urs.cz/item/CS_URS_2023_01/460871145</t>
  </si>
  <si>
    <t>460911122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</si>
  <si>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</si>
  <si>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-176446439</t>
  </si>
  <si>
    <t>https://podminky.urs.cz/item/CS_URS_2023_01/460911122</t>
  </si>
  <si>
    <t>460921221</t>
  </si>
  <si>
    <t>Vyspravení krytu po překopech kladení dlažby pro pokládání kabelů, včetně rozprostření, urovnání a zhutnění podkladu a provedení lože z kameniva těženého z dlaždic betonových čtyřhranných</t>
  </si>
  <si>
    <t>-1200002687</t>
  </si>
  <si>
    <t>https://podminky.urs.cz/item/CS_URS_2023_01/460921221</t>
  </si>
  <si>
    <t>Poznámka k položce:_x000D_
pokládka stávající dlažky</t>
  </si>
  <si>
    <t>468022221</t>
  </si>
  <si>
    <t>Vytrhání dlažby včetně ručního rozebrání, vytřídění, odhozu na hromady nebo naložení na dopravní prostředek a očistění kostek nebo dlaždic kladené do malty z dlaždic zámkových, spáry nezalité</t>
  </si>
  <si>
    <t>-2007881231</t>
  </si>
  <si>
    <t>https://podminky.urs.cz/item/CS_URS_2023_01/468022221</t>
  </si>
  <si>
    <t>SO 01-86-02 - Napájení PZS v km 26,470 (P4622)</t>
  </si>
  <si>
    <t>7492600250</t>
  </si>
  <si>
    <t>Kabely, vodiče, šňůry Al - nn Kabel silový 4 a 5-žílový, plastová izolace 1-AYKY 4x120</t>
  </si>
  <si>
    <t>-603541862</t>
  </si>
  <si>
    <t>7492652014</t>
  </si>
  <si>
    <t>Montáž kabelů 4- a 5-žílových Al do 150 mm2 - uložení do země, chráničky, na rošty, pod omítku apod.</t>
  </si>
  <si>
    <t>1986168561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</si>
  <si>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</si>
  <si>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</si>
  <si>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-1514362528</t>
  </si>
  <si>
    <t>7492752016</t>
  </si>
  <si>
    <t>Montáž ukončení kabelů nn kabelovou spojkou 3/4/5 - žílové kabely s plastovou izolací do 120 mm2 - včetně odizolování pláště a izolace žil kabelu, včetně ukončení žil a stínění - oko</t>
  </si>
  <si>
    <t>-480132558</t>
  </si>
  <si>
    <t>510512591</t>
  </si>
  <si>
    <t>-208559466</t>
  </si>
  <si>
    <t>-1834342475</t>
  </si>
  <si>
    <t>596884332</t>
  </si>
  <si>
    <t>-1076863383</t>
  </si>
  <si>
    <t>-759207468</t>
  </si>
  <si>
    <t>128731045</t>
  </si>
  <si>
    <t>-874523773</t>
  </si>
  <si>
    <t>680322523</t>
  </si>
  <si>
    <t>969630952</t>
  </si>
  <si>
    <t>-1609920090</t>
  </si>
  <si>
    <t>-644453915</t>
  </si>
  <si>
    <t>-214862993</t>
  </si>
  <si>
    <t>1068250411</t>
  </si>
  <si>
    <t>588862356</t>
  </si>
  <si>
    <t>1401302577</t>
  </si>
  <si>
    <t>-1360093088</t>
  </si>
  <si>
    <t>1687477438</t>
  </si>
  <si>
    <t>250247576</t>
  </si>
  <si>
    <t>-996238482</t>
  </si>
  <si>
    <t>1477747219</t>
  </si>
  <si>
    <t>-583368483</t>
  </si>
  <si>
    <t>1170532142</t>
  </si>
  <si>
    <t>-786909389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</si>
  <si>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</si>
  <si>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</si>
  <si>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142370408</t>
  </si>
  <si>
    <t>103799776</t>
  </si>
  <si>
    <t>RP a RZZ</t>
  </si>
  <si>
    <t>0,2+0,2</t>
  </si>
  <si>
    <t>-321873960</t>
  </si>
  <si>
    <t>5+8</t>
  </si>
  <si>
    <t>-2119376115</t>
  </si>
  <si>
    <t>-1759433085</t>
  </si>
  <si>
    <t>-274535621</t>
  </si>
  <si>
    <t>-784593731</t>
  </si>
  <si>
    <t>2079055040</t>
  </si>
  <si>
    <t>SO 01-86-03 - Napájení PZS v km 28,446 (P4624)</t>
  </si>
  <si>
    <t>7492502030</t>
  </si>
  <si>
    <t>Kabely, vodiče, šňůry Cu - nn Kabel silový 4 a 5-žílový Cu, plastová izolace CYKY 5J6 (5Cx6)</t>
  </si>
  <si>
    <t>302867883</t>
  </si>
  <si>
    <t>337669280</t>
  </si>
  <si>
    <t>5+5+45</t>
  </si>
  <si>
    <t>-2027150052</t>
  </si>
  <si>
    <t>38171886</t>
  </si>
  <si>
    <t>-1834794942</t>
  </si>
  <si>
    <t>-822824034</t>
  </si>
  <si>
    <t>-376389026</t>
  </si>
  <si>
    <t>-677273095</t>
  </si>
  <si>
    <t>-409791576</t>
  </si>
  <si>
    <t>257450471</t>
  </si>
  <si>
    <t>989081778</t>
  </si>
  <si>
    <t>189963623</t>
  </si>
  <si>
    <t>2029793382</t>
  </si>
  <si>
    <t>-1708790022</t>
  </si>
  <si>
    <t>-45598037</t>
  </si>
  <si>
    <t>-123798489</t>
  </si>
  <si>
    <t>1366113633</t>
  </si>
  <si>
    <t>116663803</t>
  </si>
  <si>
    <t>1964601114</t>
  </si>
  <si>
    <t>552240961</t>
  </si>
  <si>
    <t>1565893062</t>
  </si>
  <si>
    <t>211183886</t>
  </si>
  <si>
    <t>7590120170_R</t>
  </si>
  <si>
    <t>792005084</t>
  </si>
  <si>
    <t>-1038032451</t>
  </si>
  <si>
    <t>-1372237861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</si>
  <si>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</si>
  <si>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</si>
  <si>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-870321166</t>
  </si>
  <si>
    <t>-184412961</t>
  </si>
  <si>
    <t>7493152530</t>
  </si>
  <si>
    <t>Montáž svítidla pro železnici na sklopný stožár - kompletace a montáž včetně "superlife" světelného zdroje, elektronického předřadníku a připojení kabelu</t>
  </si>
  <si>
    <t>-1212552115</t>
  </si>
  <si>
    <t>890083152</t>
  </si>
  <si>
    <t>711776711</t>
  </si>
  <si>
    <t>7493171010</t>
  </si>
  <si>
    <t>Demontáž osvětlovacích stožárů výšky do 6 m - včetně veškeré elektrovýzbroje (svítidla, kabely, rozvodnice)</t>
  </si>
  <si>
    <t>-247967871</t>
  </si>
  <si>
    <t>7493174015</t>
  </si>
  <si>
    <t>Demontáž svítidel z osvětlovacího stožáru, osvětlovací věže nebo brány trakčního vedení</t>
  </si>
  <si>
    <t>1971300026</t>
  </si>
  <si>
    <t>-184853991</t>
  </si>
  <si>
    <t>1606870696</t>
  </si>
  <si>
    <t>1287637686</t>
  </si>
  <si>
    <t>1070264136</t>
  </si>
  <si>
    <t>7493102200</t>
  </si>
  <si>
    <t>Venkovní osvětlení Rozvaděče pro napájení osvětlení železničních prostranství do 4ks 3-f větví s PLC řídícím systémem</t>
  </si>
  <si>
    <t>-1552964729</t>
  </si>
  <si>
    <t>-112168376</t>
  </si>
  <si>
    <t>1475727059</t>
  </si>
  <si>
    <t>-891390618</t>
  </si>
  <si>
    <t>232978492</t>
  </si>
  <si>
    <t>-1119727298</t>
  </si>
  <si>
    <t>-816590453</t>
  </si>
  <si>
    <t>1987886119</t>
  </si>
  <si>
    <t>30926667</t>
  </si>
  <si>
    <t>1431232503</t>
  </si>
  <si>
    <t>-2089720229</t>
  </si>
  <si>
    <t>-1093636821</t>
  </si>
  <si>
    <t>622494243</t>
  </si>
  <si>
    <t>-365270671</t>
  </si>
  <si>
    <t>1105288392</t>
  </si>
  <si>
    <t>-1120080279</t>
  </si>
  <si>
    <t>7494010488</t>
  </si>
  <si>
    <t>Přístroje pro spínání a ovládání Svornice a pomocný materiál Svornice Svorka OTL 50/1x2 šedá</t>
  </si>
  <si>
    <t>-712605333</t>
  </si>
  <si>
    <t>7494756030</t>
  </si>
  <si>
    <t>Montáž svornic silové nn včetně upevnění a štítku pro Cu/Al vodiče 10 - 150 mm2 - do rozvaděče nebo skříně</t>
  </si>
  <si>
    <t>-1870931038</t>
  </si>
  <si>
    <t>7493100010</t>
  </si>
  <si>
    <t>Venkovní osvětlení Osvětlovací stožáry sklopné výšky do 6 m, žárově zinkovaný, vč. výstroje, stožár nesmí mít dvířka (z důvodu neoprávněného vstupu)</t>
  </si>
  <si>
    <t>1709301380</t>
  </si>
  <si>
    <t>-1790944804</t>
  </si>
  <si>
    <t>879374967</t>
  </si>
  <si>
    <t>-753982069</t>
  </si>
  <si>
    <t>-904933459</t>
  </si>
  <si>
    <t>-1141773424</t>
  </si>
  <si>
    <t>-60405150</t>
  </si>
  <si>
    <t>1950149034</t>
  </si>
  <si>
    <t xml:space="preserve">    013 - Stavební práce</t>
  </si>
  <si>
    <t>134676920</t>
  </si>
  <si>
    <t>jámy pro pilíře</t>
  </si>
  <si>
    <t>4*0,2</t>
  </si>
  <si>
    <t>zemnící jímka</t>
  </si>
  <si>
    <t>0,7*0,7*1</t>
  </si>
  <si>
    <t>zápichová jáma</t>
  </si>
  <si>
    <t>2*1,5</t>
  </si>
  <si>
    <t>-29153495</t>
  </si>
  <si>
    <t>10+3+8</t>
  </si>
  <si>
    <t>-705859055</t>
  </si>
  <si>
    <t>4,290</t>
  </si>
  <si>
    <t>-1595257237</t>
  </si>
  <si>
    <t>158417272</t>
  </si>
  <si>
    <t>1512493985</t>
  </si>
  <si>
    <t>728455174</t>
  </si>
  <si>
    <t>-572977396</t>
  </si>
  <si>
    <t>-1316871703</t>
  </si>
  <si>
    <t>175051295</t>
  </si>
  <si>
    <t>1289400498</t>
  </si>
  <si>
    <t>-1085188461</t>
  </si>
  <si>
    <t>1870465446</t>
  </si>
  <si>
    <t>159635451</t>
  </si>
  <si>
    <t>013</t>
  </si>
  <si>
    <t>Stavební práce</t>
  </si>
  <si>
    <t>1910523416</t>
  </si>
  <si>
    <t>58932909</t>
  </si>
  <si>
    <t>beton C 20/25 X0XC2 kamenivo frakce 0/16</t>
  </si>
  <si>
    <t>-257285059</t>
  </si>
  <si>
    <t>SO 01-86-04 - Napájení PZS v km 28,925 (P4625)</t>
  </si>
  <si>
    <t>-1225741181</t>
  </si>
  <si>
    <t>-2125233281</t>
  </si>
  <si>
    <t>-2128100183</t>
  </si>
  <si>
    <t>-1066073303</t>
  </si>
  <si>
    <t>36700900</t>
  </si>
  <si>
    <t>1013375626</t>
  </si>
  <si>
    <t>633290582</t>
  </si>
  <si>
    <t>-416626527</t>
  </si>
  <si>
    <t>401797371</t>
  </si>
  <si>
    <t>1148046439</t>
  </si>
  <si>
    <t>1505673124</t>
  </si>
  <si>
    <t>4226114</t>
  </si>
  <si>
    <t>1628797671</t>
  </si>
  <si>
    <t>302254788</t>
  </si>
  <si>
    <t>1326144196</t>
  </si>
  <si>
    <t>-1078008352</t>
  </si>
  <si>
    <t>1310702524</t>
  </si>
  <si>
    <t>-622241358</t>
  </si>
  <si>
    <t>304439054</t>
  </si>
  <si>
    <t>-303206048</t>
  </si>
  <si>
    <t>-925474788</t>
  </si>
  <si>
    <t>-2122017249</t>
  </si>
  <si>
    <t>1953741912</t>
  </si>
  <si>
    <t>-149354193</t>
  </si>
  <si>
    <t>-1913799466</t>
  </si>
  <si>
    <t>-1113621594</t>
  </si>
  <si>
    <t>-262562188</t>
  </si>
  <si>
    <t>-1537719711</t>
  </si>
  <si>
    <t>-1299231733</t>
  </si>
  <si>
    <t>zápichové jámy protlak</t>
  </si>
  <si>
    <t>kabelová spojka</t>
  </si>
  <si>
    <t>1,5</t>
  </si>
  <si>
    <t>usazení pilíře</t>
  </si>
  <si>
    <t>0,2</t>
  </si>
  <si>
    <t>1927539867</t>
  </si>
  <si>
    <t>3+2+4</t>
  </si>
  <si>
    <t>-1469963756</t>
  </si>
  <si>
    <t>-582680933</t>
  </si>
  <si>
    <t>95822167</t>
  </si>
  <si>
    <t>-2009058716</t>
  </si>
  <si>
    <t>1725028589</t>
  </si>
  <si>
    <t>2+20</t>
  </si>
  <si>
    <t>1159544026</t>
  </si>
  <si>
    <t>SO 01-10-01 - Železniční Svršek</t>
  </si>
  <si>
    <t xml:space="preserve">    5 - Komunikace</t>
  </si>
  <si>
    <t>Komunikace</t>
  </si>
  <si>
    <t>5907015466</t>
  </si>
  <si>
    <t>Ojedinělá výměna kolejnic současně s výměnou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</si>
  <si>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2040589514</t>
  </si>
  <si>
    <t>5907050120</t>
  </si>
  <si>
    <t>Dělení kolejnic kyslíkem, soustavy S49 nebo T. Poznámka: 1. V cenách jsou započteny náklady na manipulaci, podložení, označení a provedení řezu kolejnice.</t>
  </si>
  <si>
    <t>1416185918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</si>
  <si>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</si>
  <si>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</si>
  <si>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-1355763525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</si>
  <si>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</si>
  <si>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</si>
  <si>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1103255433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</si>
  <si>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</si>
  <si>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</si>
  <si>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</si>
  <si>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1667050715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</si>
  <si>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</si>
  <si>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</si>
  <si>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1253649727</t>
  </si>
  <si>
    <t>5958158005</t>
  </si>
  <si>
    <t>Podložka pryžová pod patu kolejnice S49 183/126/6</t>
  </si>
  <si>
    <t>-1454959276</t>
  </si>
  <si>
    <t>5958134041</t>
  </si>
  <si>
    <t>Součásti upevňovací šroub svěrkový T5</t>
  </si>
  <si>
    <t>1873808002</t>
  </si>
  <si>
    <t>5958134040</t>
  </si>
  <si>
    <t>Součásti upevňovací kroužek pružný dvojitý Fe 6</t>
  </si>
  <si>
    <t>-726144831</t>
  </si>
  <si>
    <t>5958134115</t>
  </si>
  <si>
    <t>Součásti upevňovací matice M24</t>
  </si>
  <si>
    <t>718015293</t>
  </si>
  <si>
    <t>5958134140</t>
  </si>
  <si>
    <t>Součásti upevňovací vložka M</t>
  </si>
  <si>
    <t>-656152348</t>
  </si>
  <si>
    <t>5958128010</t>
  </si>
  <si>
    <t>Komplety ŽS 4 (šroub RS 1, matice M 24, podložka Fe6, svěrka ŽS4)</t>
  </si>
  <si>
    <t>-54755974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</si>
  <si>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</si>
  <si>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</si>
  <si>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-531778390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</si>
  <si>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</si>
  <si>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</si>
  <si>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-1087834606</t>
  </si>
  <si>
    <t>7592005070</t>
  </si>
  <si>
    <t>Montáž počítacího bodu počítače náprav PZN 1 - uložení a připevnění na určené místo, seřízení polohy, přezkoušení</t>
  </si>
  <si>
    <t>1381452546</t>
  </si>
  <si>
    <t>7592007070</t>
  </si>
  <si>
    <t>Demontáž počítacího bodu počítače náprav PZN 1</t>
  </si>
  <si>
    <t>511430868</t>
  </si>
  <si>
    <t>SO 01-50-01 - Úprava Komunikace u Přejezdu v km 28,446 (P4624)</t>
  </si>
  <si>
    <t>5912045030</t>
  </si>
  <si>
    <t>Montáž návěstidla včetně sloupku a patky předvěstníku. Poznámka: 1. V cenách jsou započteny náklady na zemní práce, montáž patky, sloupku a návěstidla, úpravu a rozprostření zeminy na terén. 2. V cenách nejsou obsaženy náklady na dodávku materiálu.</t>
  </si>
  <si>
    <t>-1479890565</t>
  </si>
  <si>
    <t>5962107000</t>
  </si>
  <si>
    <t>Piktogramy zákaz vstupu</t>
  </si>
  <si>
    <t>-1406464960</t>
  </si>
  <si>
    <t>5962113000</t>
  </si>
  <si>
    <t>Sloupek ocelový pozinkovaný 70 mm</t>
  </si>
  <si>
    <t>-1247110697</t>
  </si>
  <si>
    <t>5962114000</t>
  </si>
  <si>
    <t>Výstroj sloupku objímka 50 až 100 mm kompletní</t>
  </si>
  <si>
    <t>-1302092823</t>
  </si>
  <si>
    <t>5962114015</t>
  </si>
  <si>
    <t>Výstroj sloupku víčko plast 70 mm</t>
  </si>
  <si>
    <t>-239779370</t>
  </si>
  <si>
    <t>5962114025</t>
  </si>
  <si>
    <t>Výstroj sloupku patka hliníková kompletní (4 otvory)</t>
  </si>
  <si>
    <t>-984018017</t>
  </si>
  <si>
    <t>5964165000</t>
  </si>
  <si>
    <t>Betonová patka sloupku malá prefabrikát</t>
  </si>
  <si>
    <t>-370208652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</si>
  <si>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</si>
  <si>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</si>
  <si>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665493273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</si>
  <si>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</si>
  <si>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</si>
  <si>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-1797801090</t>
  </si>
  <si>
    <t>5913280210</t>
  </si>
  <si>
    <t>Demontáž dílů komunikace obrubníku uložení v betonu. Poznámka: 1. V cenách jsou započteny náklady na odstranění dlažby nebo obrubníku a naložení na dopravní prostředek.</t>
  </si>
  <si>
    <t>-1785093605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</si>
  <si>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</si>
  <si>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</si>
  <si>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-197323007</t>
  </si>
  <si>
    <t>2,5</t>
  </si>
  <si>
    <t>5955101025</t>
  </si>
  <si>
    <t>Kamenivo drcené drť frakce 4/8</t>
  </si>
  <si>
    <t>709368358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</si>
  <si>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</si>
  <si>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</si>
  <si>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-2075148103</t>
  </si>
  <si>
    <t>5964161005</t>
  </si>
  <si>
    <t>Beton lehce zhutnitelný C 16/20;X0 F5 2 200 2 662</t>
  </si>
  <si>
    <t>1532115228</t>
  </si>
  <si>
    <t>5914075010</t>
  </si>
  <si>
    <t>Zřízení konstrukční vrstvy pražcového podloží bez geomateriálu tl. 0,15 m. Poznámka: 1. V cenách nejsou obsaženy náklady na dodávku materiálu a odtěžení zeminy.</t>
  </si>
  <si>
    <t>-1997908726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</si>
  <si>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</si>
  <si>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</si>
  <si>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2094766123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</si>
  <si>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</si>
  <si>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</si>
  <si>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1264990695</t>
  </si>
  <si>
    <t>5915010020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</si>
  <si>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</si>
  <si>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1755179597</t>
  </si>
  <si>
    <t>02 - dle sborníku ÚRS</t>
  </si>
  <si>
    <t>58935150</t>
  </si>
  <si>
    <t>směs stmelená cementem SC C 8/10 (kamenivo zpevněné cementem KSC I)</t>
  </si>
  <si>
    <t>-1396902380</t>
  </si>
  <si>
    <t>58344197</t>
  </si>
  <si>
    <t>štěrkodrť frakce 0/63</t>
  </si>
  <si>
    <t>1434299349</t>
  </si>
  <si>
    <t>59245021</t>
  </si>
  <si>
    <t>dlažba tvar čtverec betonová 200x200x60mm přírodní</t>
  </si>
  <si>
    <t>938177004</t>
  </si>
  <si>
    <t>59245030</t>
  </si>
  <si>
    <t>dlažba tvar čtverec betonová 200x200x80mm přírodní</t>
  </si>
  <si>
    <t>-899154399</t>
  </si>
  <si>
    <t>59245226</t>
  </si>
  <si>
    <t>dlažba tvar obdélník betonová pro nevidomé 200x100x80mm barevná</t>
  </si>
  <si>
    <t>326895937</t>
  </si>
  <si>
    <t>59217031</t>
  </si>
  <si>
    <t>obrubník betonový silniční 1000x150x250mm</t>
  </si>
  <si>
    <t>1937855257</t>
  </si>
  <si>
    <t>59217029</t>
  </si>
  <si>
    <t>obrubník betonový silniční nájezdový 1000x150x150mm</t>
  </si>
  <si>
    <t>-1584199885</t>
  </si>
  <si>
    <t>59217030</t>
  </si>
  <si>
    <t>obrubník betonový silniční přechodový 1000x150x150-250mm</t>
  </si>
  <si>
    <t>-1050476704</t>
  </si>
  <si>
    <t>59217016</t>
  </si>
  <si>
    <t>obrubník betonový chodníkový 1000x80x250mm</t>
  </si>
  <si>
    <t>602142757</t>
  </si>
  <si>
    <t>911381212</t>
  </si>
  <si>
    <t>Městská ochranná zábrana průběžná délky 1 m, výšky 0,5 m</t>
  </si>
  <si>
    <t>708930822</t>
  </si>
  <si>
    <t>https://podminky.urs.cz/item/CS_URS_2023_01/911381212</t>
  </si>
  <si>
    <t>911381215</t>
  </si>
  <si>
    <t>Městská ochranná zábrana průběžná délky 2 m, výšky 0,5 m</t>
  </si>
  <si>
    <t>1897687060</t>
  </si>
  <si>
    <t>https://podminky.urs.cz/item/CS_URS_2023_01/911381215</t>
  </si>
  <si>
    <t>911381232</t>
  </si>
  <si>
    <t>Městská ochranná zábrana oblouk pravoúhlý o poloměru 0,5 m, výšky 0,5 m</t>
  </si>
  <si>
    <t>477158658</t>
  </si>
  <si>
    <t>https://podminky.urs.cz/item/CS_URS_2023_01/911381232</t>
  </si>
  <si>
    <t>911381232_R</t>
  </si>
  <si>
    <t>Městská ochranná zábrana oblouk pravoúhlý o poloměru 1 m, výšky 0,5 m</t>
  </si>
  <si>
    <t>1938350601</t>
  </si>
  <si>
    <t>PS 100 - VON</t>
  </si>
  <si>
    <t>01 - VON</t>
  </si>
  <si>
    <t>OST - Ostatní</t>
  </si>
  <si>
    <t>VRN - Vedlejší rozpočtové náklady</t>
  </si>
  <si>
    <t>OST</t>
  </si>
  <si>
    <t>Ostatní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</si>
  <si>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</si>
  <si>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</si>
  <si>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-1189242658</t>
  </si>
  <si>
    <t>Poznámka k položce:_x000D_
Měrnou jednotkou je t přepravovaného materiálu._x000D_
odvoz zeminy z výkopu na skládku</t>
  </si>
  <si>
    <t>Nikl-kadmiové baterie a akumulátory</t>
  </si>
  <si>
    <t>kůly a sloupy betonové, betonové pražce</t>
  </si>
  <si>
    <t>4,3</t>
  </si>
  <si>
    <t>železný šrot – konstrukce, stožáry, kolejnice</t>
  </si>
  <si>
    <t>1,3</t>
  </si>
  <si>
    <t>Kabely neznečištěné</t>
  </si>
  <si>
    <t>0,7</t>
  </si>
  <si>
    <t>výkopová zemina</t>
  </si>
  <si>
    <t>4,5</t>
  </si>
  <si>
    <t>technologický domek</t>
  </si>
  <si>
    <t>0,4</t>
  </si>
  <si>
    <t>smýcené stromy a keře (včetně ořezu větví)</t>
  </si>
  <si>
    <t>0,6</t>
  </si>
  <si>
    <t>Mezisoučet</t>
  </si>
  <si>
    <t>0,5</t>
  </si>
  <si>
    <t>1,4</t>
  </si>
  <si>
    <t>kabely neznečištěné</t>
  </si>
  <si>
    <t>0,1</t>
  </si>
  <si>
    <t>2,85</t>
  </si>
  <si>
    <t>1,15</t>
  </si>
  <si>
    <t>0,05</t>
  </si>
  <si>
    <t>2,35</t>
  </si>
  <si>
    <t>7,5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</si>
  <si>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</si>
  <si>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</si>
  <si>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-2128614911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</si>
  <si>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</si>
  <si>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</si>
  <si>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1331346767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</si>
  <si>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</si>
  <si>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</si>
  <si>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1806643505</t>
  </si>
  <si>
    <t>PS 01-01-31 odpad dle TZ část 4</t>
  </si>
  <si>
    <t>17 04 05 železný šrot – konstrukce, stožáry, kolejnice</t>
  </si>
  <si>
    <t>17 04 11 kabely neznečištěné</t>
  </si>
  <si>
    <t>17 05 04 výkopová zemina</t>
  </si>
  <si>
    <t>17 09 04 laminát z demolic technologických domků</t>
  </si>
  <si>
    <t>20 01 38 smýcené stromy a keře (včetně ořezu větví)</t>
  </si>
  <si>
    <t>PS 01-01-32 odpad dle TZ část 4</t>
  </si>
  <si>
    <t>PS 01-01-33 odpad dle TZ část 4</t>
  </si>
  <si>
    <t>PS 01-01-34 odpad dle TZ část 4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</si>
  <si>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</si>
  <si>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</si>
  <si>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-1110477405</t>
  </si>
  <si>
    <t>Ni-Cd baterie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</si>
  <si>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</si>
  <si>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</si>
  <si>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430683771</t>
  </si>
  <si>
    <t>17 01 01 kůly a sloupy betonové, betonové pražce</t>
  </si>
  <si>
    <t>VRN</t>
  </si>
  <si>
    <t>Vedlejší rozpočtové náklady</t>
  </si>
  <si>
    <t>022101001</t>
  </si>
  <si>
    <t>Geodetické práce Geodetické práce před opravou</t>
  </si>
  <si>
    <t>%</t>
  </si>
  <si>
    <t>1024</t>
  </si>
  <si>
    <t>1072026151</t>
  </si>
  <si>
    <t>022101021</t>
  </si>
  <si>
    <t>Geodetické práce Geodetické práce po ukončení opravy</t>
  </si>
  <si>
    <t>-210155931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</si>
  <si>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</si>
  <si>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</si>
  <si>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-436943139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</si>
  <si>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</si>
  <si>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</si>
  <si>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-29228456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</si>
  <si>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</si>
  <si>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</si>
  <si>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-1803478390</t>
  </si>
  <si>
    <t>024101301</t>
  </si>
  <si>
    <t>Inženýrská činnost posudky (např. statické aj.) a dozory</t>
  </si>
  <si>
    <t>-1219597378</t>
  </si>
  <si>
    <t>033121001</t>
  </si>
  <si>
    <t>Provozní vlivy Rušení prací železničním provozem širá trať nebo dopravny s kolejovým rozvětvením s počtem vlaků za směnu 8,5 hod. do 25</t>
  </si>
  <si>
    <t>525877469</t>
  </si>
  <si>
    <t>SEZNAM FIGUR</t>
  </si>
  <si>
    <t>Výměra</t>
  </si>
  <si>
    <t xml:space="preserve"> PS 01-01-31/ 02</t>
  </si>
  <si>
    <t>Deska kolem domku 2*3m</t>
  </si>
  <si>
    <t>KUS</t>
  </si>
  <si>
    <t>Výkop jam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</si>
</sst>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b/>
      <sz val="9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8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/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871145" TargetMode="External"/><Relationship Id="rId3" Type="http://schemas.openxmlformats.org/officeDocument/2006/relationships/hyperlink" Target="https://podminky.urs.cz/item/CS_URS_2023_01/460391124" TargetMode="External"/><Relationship Id="rId7" Type="http://schemas.openxmlformats.org/officeDocument/2006/relationships/hyperlink" Target="https://podminky.urs.cz/item/CS_URS_2023_01/181951114" TargetMode="External"/><Relationship Id="rId12" Type="http://schemas.openxmlformats.org/officeDocument/2006/relationships/drawing" Target="../drawings/drawing11.xml"/><Relationship Id="rId2" Type="http://schemas.openxmlformats.org/officeDocument/2006/relationships/hyperlink" Target="https://podminky.urs.cz/item/CS_URS_2023_01/460161282" TargetMode="External"/><Relationship Id="rId1" Type="http://schemas.openxmlformats.org/officeDocument/2006/relationships/hyperlink" Target="https://podminky.urs.cz/item/CS_URS_2023_01/460131114" TargetMode="External"/><Relationship Id="rId6" Type="http://schemas.openxmlformats.org/officeDocument/2006/relationships/hyperlink" Target="https://podminky.urs.cz/item/CS_URS_2023_01/460661512" TargetMode="External"/><Relationship Id="rId11" Type="http://schemas.openxmlformats.org/officeDocument/2006/relationships/hyperlink" Target="https://podminky.urs.cz/item/CS_URS_2023_01/468022221" TargetMode="External"/><Relationship Id="rId5" Type="http://schemas.openxmlformats.org/officeDocument/2006/relationships/hyperlink" Target="https://podminky.urs.cz/item/CS_URS_2023_01/460631214" TargetMode="External"/><Relationship Id="rId10" Type="http://schemas.openxmlformats.org/officeDocument/2006/relationships/hyperlink" Target="https://podminky.urs.cz/item/CS_URS_2023_01/460921221" TargetMode="External"/><Relationship Id="rId4" Type="http://schemas.openxmlformats.org/officeDocument/2006/relationships/hyperlink" Target="https://podminky.urs.cz/item/CS_URS_2023_01/460431292" TargetMode="External"/><Relationship Id="rId9" Type="http://schemas.openxmlformats.org/officeDocument/2006/relationships/hyperlink" Target="https://podminky.urs.cz/item/CS_URS_2023_01/4609111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460391124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https://podminky.urs.cz/item/CS_URS_2023_01/460161282" TargetMode="External"/><Relationship Id="rId1" Type="http://schemas.openxmlformats.org/officeDocument/2006/relationships/hyperlink" Target="https://podminky.urs.cz/item/CS_URS_2023_01/460131114" TargetMode="External"/><Relationship Id="rId6" Type="http://schemas.openxmlformats.org/officeDocument/2006/relationships/hyperlink" Target="https://podminky.urs.cz/item/CS_URS_2023_01/181951114" TargetMode="External"/><Relationship Id="rId5" Type="http://schemas.openxmlformats.org/officeDocument/2006/relationships/hyperlink" Target="https://podminky.urs.cz/item/CS_URS_2023_01/460661512" TargetMode="External"/><Relationship Id="rId4" Type="http://schemas.openxmlformats.org/officeDocument/2006/relationships/hyperlink" Target="https://podminky.urs.cz/item/CS_URS_2023_01/460431292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871145" TargetMode="External"/><Relationship Id="rId13" Type="http://schemas.openxmlformats.org/officeDocument/2006/relationships/drawing" Target="../drawings/drawing15.xml"/><Relationship Id="rId3" Type="http://schemas.openxmlformats.org/officeDocument/2006/relationships/hyperlink" Target="https://podminky.urs.cz/item/CS_URS_2023_01/460391124" TargetMode="External"/><Relationship Id="rId7" Type="http://schemas.openxmlformats.org/officeDocument/2006/relationships/hyperlink" Target="https://podminky.urs.cz/item/CS_URS_2023_01/181951114" TargetMode="External"/><Relationship Id="rId12" Type="http://schemas.openxmlformats.org/officeDocument/2006/relationships/hyperlink" Target="https://podminky.urs.cz/item/CS_URS_2023_01/468051131" TargetMode="External"/><Relationship Id="rId2" Type="http://schemas.openxmlformats.org/officeDocument/2006/relationships/hyperlink" Target="https://podminky.urs.cz/item/CS_URS_2023_01/460161282" TargetMode="External"/><Relationship Id="rId1" Type="http://schemas.openxmlformats.org/officeDocument/2006/relationships/hyperlink" Target="https://podminky.urs.cz/item/CS_URS_2023_01/460131114" TargetMode="External"/><Relationship Id="rId6" Type="http://schemas.openxmlformats.org/officeDocument/2006/relationships/hyperlink" Target="https://podminky.urs.cz/item/CS_URS_2023_01/460661512" TargetMode="External"/><Relationship Id="rId11" Type="http://schemas.openxmlformats.org/officeDocument/2006/relationships/hyperlink" Target="https://podminky.urs.cz/item/CS_URS_2023_01/468022221" TargetMode="External"/><Relationship Id="rId5" Type="http://schemas.openxmlformats.org/officeDocument/2006/relationships/hyperlink" Target="https://podminky.urs.cz/item/CS_URS_2023_01/460631214" TargetMode="External"/><Relationship Id="rId10" Type="http://schemas.openxmlformats.org/officeDocument/2006/relationships/hyperlink" Target="https://podminky.urs.cz/item/CS_URS_2023_01/460921221" TargetMode="External"/><Relationship Id="rId4" Type="http://schemas.openxmlformats.org/officeDocument/2006/relationships/hyperlink" Target="https://podminky.urs.cz/item/CS_URS_2023_01/460431292" TargetMode="External"/><Relationship Id="rId9" Type="http://schemas.openxmlformats.org/officeDocument/2006/relationships/hyperlink" Target="https://podminky.urs.cz/item/CS_URS_2023_01/460911122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7.xml"/><Relationship Id="rId3" Type="http://schemas.openxmlformats.org/officeDocument/2006/relationships/hyperlink" Target="https://podminky.urs.cz/item/CS_URS_2023_01/460391124" TargetMode="External"/><Relationship Id="rId7" Type="http://schemas.openxmlformats.org/officeDocument/2006/relationships/hyperlink" Target="https://podminky.urs.cz/item/CS_URS_2023_01/181951114" TargetMode="External"/><Relationship Id="rId2" Type="http://schemas.openxmlformats.org/officeDocument/2006/relationships/hyperlink" Target="https://podminky.urs.cz/item/CS_URS_2023_01/460161282" TargetMode="External"/><Relationship Id="rId1" Type="http://schemas.openxmlformats.org/officeDocument/2006/relationships/hyperlink" Target="https://podminky.urs.cz/item/CS_URS_2023_01/460131114" TargetMode="External"/><Relationship Id="rId6" Type="http://schemas.openxmlformats.org/officeDocument/2006/relationships/hyperlink" Target="https://podminky.urs.cz/item/CS_URS_2023_01/460661512" TargetMode="External"/><Relationship Id="rId5" Type="http://schemas.openxmlformats.org/officeDocument/2006/relationships/hyperlink" Target="https://podminky.urs.cz/item/CS_URS_2023_01/460631214" TargetMode="External"/><Relationship Id="rId4" Type="http://schemas.openxmlformats.org/officeDocument/2006/relationships/hyperlink" Target="https://podminky.urs.cz/item/CS_URS_2023_01/460431292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911381232" TargetMode="External"/><Relationship Id="rId2" Type="http://schemas.openxmlformats.org/officeDocument/2006/relationships/hyperlink" Target="https://podminky.urs.cz/item/CS_URS_2023_01/911381215" TargetMode="External"/><Relationship Id="rId1" Type="http://schemas.openxmlformats.org/officeDocument/2006/relationships/hyperlink" Target="https://podminky.urs.cz/item/CS_URS_2023_01/911381212" TargetMode="External"/><Relationship Id="rId4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161323" TargetMode="External"/><Relationship Id="rId13" Type="http://schemas.openxmlformats.org/officeDocument/2006/relationships/hyperlink" Target="https://podminky.urs.cz/item/CS_URS_2023_01/460431333" TargetMode="External"/><Relationship Id="rId3" Type="http://schemas.openxmlformats.org/officeDocument/2006/relationships/hyperlink" Target="https://podminky.urs.cz/item/CS_URS_2023_01/460131114" TargetMode="External"/><Relationship Id="rId7" Type="http://schemas.openxmlformats.org/officeDocument/2006/relationships/hyperlink" Target="https://podminky.urs.cz/item/CS_URS_2023_01/460161313" TargetMode="External"/><Relationship Id="rId12" Type="http://schemas.openxmlformats.org/officeDocument/2006/relationships/hyperlink" Target="https://podminky.urs.cz/item/CS_URS_2023_01/460431293" TargetMode="External"/><Relationship Id="rId2" Type="http://schemas.openxmlformats.org/officeDocument/2006/relationships/hyperlink" Target="https://podminky.urs.cz/item/CS_URS_2023_01/273121121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141721214" TargetMode="External"/><Relationship Id="rId6" Type="http://schemas.openxmlformats.org/officeDocument/2006/relationships/hyperlink" Target="https://podminky.urs.cz/item/CS_URS_2023_01/460161283" TargetMode="External"/><Relationship Id="rId11" Type="http://schemas.openxmlformats.org/officeDocument/2006/relationships/hyperlink" Target="https://podminky.urs.cz/item/CS_URS_2023_01/460431193" TargetMode="External"/><Relationship Id="rId5" Type="http://schemas.openxmlformats.org/officeDocument/2006/relationships/hyperlink" Target="https://podminky.urs.cz/item/CS_URS_2023_01/460161183" TargetMode="External"/><Relationship Id="rId15" Type="http://schemas.openxmlformats.org/officeDocument/2006/relationships/hyperlink" Target="https://podminky.urs.cz/item/CS_URS_2023_01/468051131" TargetMode="External"/><Relationship Id="rId10" Type="http://schemas.openxmlformats.org/officeDocument/2006/relationships/hyperlink" Target="https://podminky.urs.cz/item/CS_URS_2023_01/460431153" TargetMode="External"/><Relationship Id="rId4" Type="http://schemas.openxmlformats.org/officeDocument/2006/relationships/hyperlink" Target="https://podminky.urs.cz/item/CS_URS_2023_01/460161143" TargetMode="External"/><Relationship Id="rId9" Type="http://schemas.openxmlformats.org/officeDocument/2006/relationships/hyperlink" Target="https://podminky.urs.cz/item/CS_URS_2023_01/460391124" TargetMode="External"/><Relationship Id="rId14" Type="http://schemas.openxmlformats.org/officeDocument/2006/relationships/hyperlink" Target="https://podminky.urs.cz/item/CS_URS_2023_01/46043134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431193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3_01/460131114" TargetMode="External"/><Relationship Id="rId7" Type="http://schemas.openxmlformats.org/officeDocument/2006/relationships/hyperlink" Target="https://podminky.urs.cz/item/CS_URS_2023_01/460391124" TargetMode="External"/><Relationship Id="rId12" Type="http://schemas.openxmlformats.org/officeDocument/2006/relationships/hyperlink" Target="https://podminky.urs.cz/item/CS_URS_2023_01/468051131" TargetMode="External"/><Relationship Id="rId2" Type="http://schemas.openxmlformats.org/officeDocument/2006/relationships/hyperlink" Target="https://podminky.urs.cz/item/CS_URS_2023_01/273121121" TargetMode="External"/><Relationship Id="rId1" Type="http://schemas.openxmlformats.org/officeDocument/2006/relationships/hyperlink" Target="https://podminky.urs.cz/item/CS_URS_2023_01/141721214" TargetMode="External"/><Relationship Id="rId6" Type="http://schemas.openxmlformats.org/officeDocument/2006/relationships/hyperlink" Target="https://podminky.urs.cz/item/CS_URS_2023_01/460161323" TargetMode="External"/><Relationship Id="rId11" Type="http://schemas.openxmlformats.org/officeDocument/2006/relationships/hyperlink" Target="https://podminky.urs.cz/item/CS_URS_2023_01/460641123" TargetMode="External"/><Relationship Id="rId5" Type="http://schemas.openxmlformats.org/officeDocument/2006/relationships/hyperlink" Target="https://podminky.urs.cz/item/CS_URS_2023_01/460161283" TargetMode="External"/><Relationship Id="rId10" Type="http://schemas.openxmlformats.org/officeDocument/2006/relationships/hyperlink" Target="https://podminky.urs.cz/item/CS_URS_2023_01/460431343" TargetMode="External"/><Relationship Id="rId4" Type="http://schemas.openxmlformats.org/officeDocument/2006/relationships/hyperlink" Target="https://podminky.urs.cz/item/CS_URS_2023_01/460161183" TargetMode="External"/><Relationship Id="rId9" Type="http://schemas.openxmlformats.org/officeDocument/2006/relationships/hyperlink" Target="https://podminky.urs.cz/item/CS_URS_2023_01/460431293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391124" TargetMode="External"/><Relationship Id="rId3" Type="http://schemas.openxmlformats.org/officeDocument/2006/relationships/hyperlink" Target="https://podminky.urs.cz/item/CS_URS_2023_01/220960156" TargetMode="External"/><Relationship Id="rId7" Type="http://schemas.openxmlformats.org/officeDocument/2006/relationships/hyperlink" Target="https://podminky.urs.cz/item/CS_URS_2023_01/460161283" TargetMode="External"/><Relationship Id="rId12" Type="http://schemas.openxmlformats.org/officeDocument/2006/relationships/drawing" Target="../drawings/drawing7.xml"/><Relationship Id="rId2" Type="http://schemas.openxmlformats.org/officeDocument/2006/relationships/hyperlink" Target="https://podminky.urs.cz/item/CS_URS_2023_01/273121121" TargetMode="External"/><Relationship Id="rId1" Type="http://schemas.openxmlformats.org/officeDocument/2006/relationships/hyperlink" Target="https://podminky.urs.cz/item/CS_URS_2023_01/141721214" TargetMode="External"/><Relationship Id="rId6" Type="http://schemas.openxmlformats.org/officeDocument/2006/relationships/hyperlink" Target="https://podminky.urs.cz/item/CS_URS_2023_01/460161183" TargetMode="External"/><Relationship Id="rId11" Type="http://schemas.openxmlformats.org/officeDocument/2006/relationships/hyperlink" Target="https://podminky.urs.cz/item/CS_URS_2023_01/468051131" TargetMode="External"/><Relationship Id="rId5" Type="http://schemas.openxmlformats.org/officeDocument/2006/relationships/hyperlink" Target="https://podminky.urs.cz/item/CS_URS_2023_01/460131114" TargetMode="External"/><Relationship Id="rId10" Type="http://schemas.openxmlformats.org/officeDocument/2006/relationships/hyperlink" Target="https://podminky.urs.cz/item/CS_URS_2023_01/460431293" TargetMode="External"/><Relationship Id="rId4" Type="http://schemas.openxmlformats.org/officeDocument/2006/relationships/hyperlink" Target="https://podminky.urs.cz/item/CS_URS_2023_01/228960156" TargetMode="External"/><Relationship Id="rId9" Type="http://schemas.openxmlformats.org/officeDocument/2006/relationships/hyperlink" Target="https://podminky.urs.cz/item/CS_URS_2023_01/460431193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60431293" TargetMode="External"/><Relationship Id="rId3" Type="http://schemas.openxmlformats.org/officeDocument/2006/relationships/hyperlink" Target="https://podminky.urs.cz/item/CS_URS_2023_01/460131114" TargetMode="External"/><Relationship Id="rId7" Type="http://schemas.openxmlformats.org/officeDocument/2006/relationships/hyperlink" Target="https://podminky.urs.cz/item/CS_URS_2023_01/460431193" TargetMode="External"/><Relationship Id="rId2" Type="http://schemas.openxmlformats.org/officeDocument/2006/relationships/hyperlink" Target="https://podminky.urs.cz/item/CS_URS_2023_01/273121121" TargetMode="External"/><Relationship Id="rId1" Type="http://schemas.openxmlformats.org/officeDocument/2006/relationships/hyperlink" Target="https://podminky.urs.cz/item/CS_URS_2023_01/141721214" TargetMode="External"/><Relationship Id="rId6" Type="http://schemas.openxmlformats.org/officeDocument/2006/relationships/hyperlink" Target="https://podminky.urs.cz/item/CS_URS_2023_01/460391124" TargetMode="External"/><Relationship Id="rId5" Type="http://schemas.openxmlformats.org/officeDocument/2006/relationships/hyperlink" Target="https://podminky.urs.cz/item/CS_URS_2023_01/460161283" TargetMode="External"/><Relationship Id="rId10" Type="http://schemas.openxmlformats.org/officeDocument/2006/relationships/drawing" Target="../drawings/drawing9.xml"/><Relationship Id="rId4" Type="http://schemas.openxmlformats.org/officeDocument/2006/relationships/hyperlink" Target="https://podminky.urs.cz/item/CS_URS_2023_01/460161183" TargetMode="External"/><Relationship Id="rId9" Type="http://schemas.openxmlformats.org/officeDocument/2006/relationships/hyperlink" Target="https://podminky.urs.cz/item/CS_URS_2023_01/4680511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87"/>
  <sheetViews>
    <sheetView showGridLines="0" tabSelected="1" workbookViewId="0">
      <selection activeCell="A23" sqref="A23:XFD2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19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0"/>
      <c r="BE5" s="216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20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0"/>
      <c r="BE6" s="217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17"/>
      <c r="BS7" s="17" t="s">
        <v>6</v>
      </c>
    </row>
    <row r="8" spans="1:74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17"/>
      <c r="BS8" s="17" t="s">
        <v>6</v>
      </c>
    </row>
    <row r="9" spans="1:74" ht="29.25" customHeight="1" x14ac:dyDescent="0.2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17"/>
      <c r="BS9" s="17" t="s">
        <v>6</v>
      </c>
    </row>
    <row r="10" spans="1:74" ht="12" customHeight="1" x14ac:dyDescent="0.2">
      <c r="B10" s="20"/>
      <c r="D10" s="27" t="s">
        <v>30</v>
      </c>
      <c r="AK10" s="27" t="s">
        <v>31</v>
      </c>
      <c r="AN10" s="25" t="s">
        <v>32</v>
      </c>
      <c r="AR10" s="20"/>
      <c r="BE10" s="217"/>
      <c r="BS10" s="17" t="s">
        <v>6</v>
      </c>
    </row>
    <row r="11" spans="1:74" ht="18.399999999999999" customHeight="1" x14ac:dyDescent="0.2">
      <c r="B11" s="20"/>
      <c r="E11" s="25" t="s">
        <v>33</v>
      </c>
      <c r="AK11" s="27" t="s">
        <v>34</v>
      </c>
      <c r="AN11" s="25" t="s">
        <v>35</v>
      </c>
      <c r="AR11" s="20"/>
      <c r="BE11" s="217"/>
      <c r="BS11" s="17" t="s">
        <v>6</v>
      </c>
    </row>
    <row r="12" spans="1:74" ht="6.95" customHeight="1" x14ac:dyDescent="0.2">
      <c r="B12" s="20"/>
      <c r="AR12" s="20"/>
      <c r="BE12" s="217"/>
      <c r="BS12" s="17" t="s">
        <v>6</v>
      </c>
    </row>
    <row r="13" spans="1:74" ht="12" customHeight="1" x14ac:dyDescent="0.2">
      <c r="B13" s="20"/>
      <c r="D13" s="27" t="s">
        <v>36</v>
      </c>
      <c r="AK13" s="27" t="s">
        <v>31</v>
      </c>
      <c r="AN13" s="30" t="s">
        <v>37</v>
      </c>
      <c r="AR13" s="20"/>
      <c r="BE13" s="217"/>
      <c r="BS13" s="17" t="s">
        <v>6</v>
      </c>
    </row>
    <row r="14" spans="1:74" ht="12.75" x14ac:dyDescent="0.2">
      <c r="B14" s="20"/>
      <c r="E14" s="221" t="s">
        <v>37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34</v>
      </c>
      <c r="AN14" s="30" t="s">
        <v>37</v>
      </c>
      <c r="AR14" s="20"/>
      <c r="BE14" s="217"/>
      <c r="BS14" s="17" t="s">
        <v>6</v>
      </c>
    </row>
    <row r="15" spans="1:74" ht="6.95" customHeight="1" x14ac:dyDescent="0.2">
      <c r="B15" s="20"/>
      <c r="AR15" s="20"/>
      <c r="BE15" s="217"/>
      <c r="BS15" s="17" t="s">
        <v>4</v>
      </c>
    </row>
    <row r="16" spans="1:74" ht="12" customHeight="1" x14ac:dyDescent="0.2">
      <c r="B16" s="20"/>
      <c r="D16" s="27" t="s">
        <v>38</v>
      </c>
      <c r="AK16" s="27" t="s">
        <v>31</v>
      </c>
      <c r="AN16" s="25" t="s">
        <v>39</v>
      </c>
      <c r="AR16" s="20"/>
      <c r="BE16" s="217"/>
      <c r="BS16" s="17" t="s">
        <v>4</v>
      </c>
    </row>
    <row r="17" spans="2:71" ht="18.399999999999999" customHeight="1" x14ac:dyDescent="0.2">
      <c r="B17" s="20"/>
      <c r="E17" s="25" t="s">
        <v>40</v>
      </c>
      <c r="AK17" s="27" t="s">
        <v>34</v>
      </c>
      <c r="AN17" s="25" t="s">
        <v>35</v>
      </c>
      <c r="AR17" s="20"/>
      <c r="BE17" s="217"/>
      <c r="BS17" s="17" t="s">
        <v>41</v>
      </c>
    </row>
    <row r="18" spans="2:71" ht="6.95" customHeight="1" x14ac:dyDescent="0.2">
      <c r="B18" s="20"/>
      <c r="AR18" s="20"/>
      <c r="BE18" s="217"/>
      <c r="BS18" s="17" t="s">
        <v>6</v>
      </c>
    </row>
    <row r="19" spans="2:71" ht="12" customHeight="1" x14ac:dyDescent="0.2">
      <c r="B19" s="20"/>
      <c r="D19" s="27" t="s">
        <v>42</v>
      </c>
      <c r="AK19" s="27" t="s">
        <v>31</v>
      </c>
      <c r="AN19" s="25" t="s">
        <v>39</v>
      </c>
      <c r="AR19" s="20"/>
      <c r="BE19" s="217"/>
      <c r="BS19" s="17" t="s">
        <v>6</v>
      </c>
    </row>
    <row r="20" spans="2:71" ht="18.399999999999999" customHeight="1" x14ac:dyDescent="0.2">
      <c r="B20" s="20"/>
      <c r="E20" s="25" t="s">
        <v>40</v>
      </c>
      <c r="AK20" s="27" t="s">
        <v>34</v>
      </c>
      <c r="AN20" s="25" t="s">
        <v>35</v>
      </c>
      <c r="AR20" s="20"/>
      <c r="BE20" s="217"/>
      <c r="BS20" s="17" t="s">
        <v>4</v>
      </c>
    </row>
    <row r="21" spans="2:71" ht="6.95" customHeight="1" x14ac:dyDescent="0.2">
      <c r="B21" s="20"/>
      <c r="AR21" s="20"/>
      <c r="BE21" s="217"/>
    </row>
    <row r="22" spans="2:71" ht="12" customHeight="1" x14ac:dyDescent="0.2">
      <c r="B22" s="20"/>
      <c r="D22" s="27" t="s">
        <v>43</v>
      </c>
      <c r="AR22" s="20"/>
      <c r="BE22" s="217"/>
    </row>
    <row r="23" spans="2:71" ht="72" customHeight="1" x14ac:dyDescent="0.2">
      <c r="B23" s="20"/>
      <c r="E23" s="223" t="s">
        <v>44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7"/>
    </row>
    <row r="24" spans="2:71" ht="6.95" customHeight="1" x14ac:dyDescent="0.2">
      <c r="B24" s="20"/>
      <c r="AR24" s="20"/>
      <c r="BE24" s="217"/>
    </row>
    <row r="25" spans="2:71" ht="6.95" customHeight="1" x14ac:dyDescent="0.2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17"/>
    </row>
    <row r="26" spans="2:71" s="1" customFormat="1" ht="25.9" customHeight="1" x14ac:dyDescent="0.2">
      <c r="B26" s="33"/>
      <c r="D26" s="34" t="s">
        <v>45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ROUND(AG54,2)</f>
        <v>0</v>
      </c>
      <c r="AL26" s="225"/>
      <c r="AM26" s="225"/>
      <c r="AN26" s="225"/>
      <c r="AO26" s="225"/>
      <c r="AR26" s="33"/>
      <c r="BE26" s="217"/>
    </row>
    <row r="27" spans="2:71" s="1" customFormat="1" ht="6.95" customHeight="1" x14ac:dyDescent="0.2">
      <c r="B27" s="33"/>
      <c r="AR27" s="33"/>
      <c r="BE27" s="217"/>
    </row>
    <row r="28" spans="2:71" s="1" customFormat="1" ht="12.75" x14ac:dyDescent="0.2">
      <c r="B28" s="33"/>
      <c r="L28" s="226" t="s">
        <v>46</v>
      </c>
      <c r="M28" s="226"/>
      <c r="N28" s="226"/>
      <c r="O28" s="226"/>
      <c r="P28" s="226"/>
      <c r="W28" s="226" t="s">
        <v>47</v>
      </c>
      <c r="X28" s="226"/>
      <c r="Y28" s="226"/>
      <c r="Z28" s="226"/>
      <c r="AA28" s="226"/>
      <c r="AB28" s="226"/>
      <c r="AC28" s="226"/>
      <c r="AD28" s="226"/>
      <c r="AE28" s="226"/>
      <c r="AK28" s="226" t="s">
        <v>48</v>
      </c>
      <c r="AL28" s="226"/>
      <c r="AM28" s="226"/>
      <c r="AN28" s="226"/>
      <c r="AO28" s="226"/>
      <c r="AR28" s="33"/>
      <c r="BE28" s="217"/>
    </row>
    <row r="29" spans="2:71" s="2" customFormat="1" ht="14.45" customHeight="1" x14ac:dyDescent="0.2">
      <c r="B29" s="37"/>
      <c r="D29" s="27" t="s">
        <v>49</v>
      </c>
      <c r="F29" s="27" t="s">
        <v>50</v>
      </c>
      <c r="L29" s="208">
        <v>0.21</v>
      </c>
      <c r="M29" s="209"/>
      <c r="N29" s="209"/>
      <c r="O29" s="209"/>
      <c r="P29" s="209"/>
      <c r="W29" s="210">
        <f>ROUND(AZ54,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10">
        <f>ROUND(AV54, 2)</f>
        <v>0</v>
      </c>
      <c r="AL29" s="209"/>
      <c r="AM29" s="209"/>
      <c r="AN29" s="209"/>
      <c r="AO29" s="209"/>
      <c r="AR29" s="37"/>
      <c r="BE29" s="218"/>
    </row>
    <row r="30" spans="2:71" s="2" customFormat="1" ht="14.45" customHeight="1" x14ac:dyDescent="0.2">
      <c r="B30" s="37"/>
      <c r="F30" s="27" t="s">
        <v>51</v>
      </c>
      <c r="L30" s="208">
        <v>0.15</v>
      </c>
      <c r="M30" s="209"/>
      <c r="N30" s="209"/>
      <c r="O30" s="209"/>
      <c r="P30" s="209"/>
      <c r="W30" s="210">
        <f>ROUND(BA54,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10">
        <f>ROUND(AW54, 2)</f>
        <v>0</v>
      </c>
      <c r="AL30" s="209"/>
      <c r="AM30" s="209"/>
      <c r="AN30" s="209"/>
      <c r="AO30" s="209"/>
      <c r="AR30" s="37"/>
      <c r="BE30" s="218"/>
    </row>
    <row r="31" spans="2:71" s="2" customFormat="1" ht="14.45" hidden="1" customHeight="1" x14ac:dyDescent="0.2">
      <c r="B31" s="37"/>
      <c r="F31" s="27" t="s">
        <v>52</v>
      </c>
      <c r="L31" s="208">
        <v>0.21</v>
      </c>
      <c r="M31" s="209"/>
      <c r="N31" s="209"/>
      <c r="O31" s="209"/>
      <c r="P31" s="209"/>
      <c r="W31" s="210">
        <f>ROUND(BB54,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10">
        <v>0</v>
      </c>
      <c r="AL31" s="209"/>
      <c r="AM31" s="209"/>
      <c r="AN31" s="209"/>
      <c r="AO31" s="209"/>
      <c r="AR31" s="37"/>
      <c r="BE31" s="218"/>
    </row>
    <row r="32" spans="2:71" s="2" customFormat="1" ht="14.45" hidden="1" customHeight="1" x14ac:dyDescent="0.2">
      <c r="B32" s="37"/>
      <c r="F32" s="27" t="s">
        <v>53</v>
      </c>
      <c r="L32" s="208">
        <v>0.15</v>
      </c>
      <c r="M32" s="209"/>
      <c r="N32" s="209"/>
      <c r="O32" s="209"/>
      <c r="P32" s="209"/>
      <c r="W32" s="210">
        <f>ROUND(BC54,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10">
        <v>0</v>
      </c>
      <c r="AL32" s="209"/>
      <c r="AM32" s="209"/>
      <c r="AN32" s="209"/>
      <c r="AO32" s="209"/>
      <c r="AR32" s="37"/>
      <c r="BE32" s="218"/>
    </row>
    <row r="33" spans="2:44" s="2" customFormat="1" ht="14.45" hidden="1" customHeight="1" x14ac:dyDescent="0.2">
      <c r="B33" s="37"/>
      <c r="F33" s="27" t="s">
        <v>54</v>
      </c>
      <c r="L33" s="208">
        <v>0</v>
      </c>
      <c r="M33" s="209"/>
      <c r="N33" s="209"/>
      <c r="O33" s="209"/>
      <c r="P33" s="209"/>
      <c r="W33" s="210">
        <f>ROUND(BD54,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10">
        <v>0</v>
      </c>
      <c r="AL33" s="209"/>
      <c r="AM33" s="209"/>
      <c r="AN33" s="209"/>
      <c r="AO33" s="209"/>
      <c r="AR33" s="37"/>
    </row>
    <row r="34" spans="2:44" s="1" customFormat="1" ht="6.95" customHeight="1" x14ac:dyDescent="0.2">
      <c r="B34" s="33"/>
      <c r="AR34" s="33"/>
    </row>
    <row r="35" spans="2:44" s="1" customFormat="1" ht="25.9" customHeight="1" x14ac:dyDescent="0.2">
      <c r="B35" s="33"/>
      <c r="C35" s="38"/>
      <c r="D35" s="39" t="s">
        <v>55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56</v>
      </c>
      <c r="U35" s="40"/>
      <c r="V35" s="40"/>
      <c r="W35" s="40"/>
      <c r="X35" s="214" t="s">
        <v>57</v>
      </c>
      <c r="Y35" s="212"/>
      <c r="Z35" s="212"/>
      <c r="AA35" s="212"/>
      <c r="AB35" s="212"/>
      <c r="AC35" s="40"/>
      <c r="AD35" s="40"/>
      <c r="AE35" s="40"/>
      <c r="AF35" s="40"/>
      <c r="AG35" s="40"/>
      <c r="AH35" s="40"/>
      <c r="AI35" s="40"/>
      <c r="AJ35" s="40"/>
      <c r="AK35" s="211">
        <f>SUM(AK26:AK33)</f>
        <v>0</v>
      </c>
      <c r="AL35" s="212"/>
      <c r="AM35" s="212"/>
      <c r="AN35" s="212"/>
      <c r="AO35" s="213"/>
      <c r="AP35" s="38"/>
      <c r="AQ35" s="38"/>
      <c r="AR35" s="33"/>
    </row>
    <row r="36" spans="2:44" s="1" customFormat="1" ht="6.95" customHeight="1" x14ac:dyDescent="0.2">
      <c r="B36" s="33"/>
      <c r="AR36" s="33"/>
    </row>
    <row r="37" spans="2:44" s="1" customFormat="1" ht="6.9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 x14ac:dyDescent="0.2">
      <c r="B42" s="33"/>
      <c r="C42" s="21" t="s">
        <v>58</v>
      </c>
      <c r="AR42" s="33"/>
    </row>
    <row r="43" spans="2:44" s="1" customFormat="1" ht="6.95" customHeight="1" x14ac:dyDescent="0.2">
      <c r="B43" s="33"/>
      <c r="AR43" s="33"/>
    </row>
    <row r="44" spans="2:44" s="3" customFormat="1" ht="12" customHeight="1" x14ac:dyDescent="0.2">
      <c r="B44" s="46"/>
      <c r="C44" s="27" t="s">
        <v>13</v>
      </c>
      <c r="L44" s="3" t="str">
        <f>K5</f>
        <v>OP_01-23</v>
      </c>
      <c r="AR44" s="46"/>
    </row>
    <row r="45" spans="2:44" s="4" customFormat="1" ht="36.950000000000003" customHeight="1" x14ac:dyDescent="0.2">
      <c r="B45" s="47"/>
      <c r="C45" s="48" t="s">
        <v>16</v>
      </c>
      <c r="L45" s="246" t="str">
        <f>K6</f>
        <v>Oprava PZS v úseku Rožďalovice - Nemyčeves</v>
      </c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R45" s="47"/>
    </row>
    <row r="46" spans="2:44" s="1" customFormat="1" ht="6.95" customHeight="1" x14ac:dyDescent="0.2">
      <c r="B46" s="33"/>
      <c r="AR46" s="33"/>
    </row>
    <row r="47" spans="2:44" s="1" customFormat="1" ht="12" customHeight="1" x14ac:dyDescent="0.2">
      <c r="B47" s="33"/>
      <c r="C47" s="27" t="s">
        <v>22</v>
      </c>
      <c r="L47" s="49" t="str">
        <f>IF(K8="","",K8)</f>
        <v>Rožďalovice - Nemyčeves</v>
      </c>
      <c r="AI47" s="27" t="s">
        <v>24</v>
      </c>
      <c r="AM47" s="228" t="str">
        <f>IF(AN8= "","",AN8)</f>
        <v>28. 2. 2023</v>
      </c>
      <c r="AN47" s="228"/>
      <c r="AR47" s="33"/>
    </row>
    <row r="48" spans="2:44" s="1" customFormat="1" ht="6.95" customHeight="1" x14ac:dyDescent="0.2">
      <c r="B48" s="33"/>
      <c r="AR48" s="33"/>
    </row>
    <row r="49" spans="1:91" s="1" customFormat="1" ht="15.2" customHeight="1" x14ac:dyDescent="0.2">
      <c r="B49" s="33"/>
      <c r="C49" s="27" t="s">
        <v>30</v>
      </c>
      <c r="L49" s="3" t="str">
        <f>IF(E11= "","",E11)</f>
        <v>Správa železnic, státní organizace</v>
      </c>
      <c r="AI49" s="27" t="s">
        <v>38</v>
      </c>
      <c r="AM49" s="229" t="str">
        <f>IF(E17="","",E17)</f>
        <v>Signal Projekt s.r.o.</v>
      </c>
      <c r="AN49" s="230"/>
      <c r="AO49" s="230"/>
      <c r="AP49" s="230"/>
      <c r="AR49" s="33"/>
      <c r="AS49" s="231" t="s">
        <v>59</v>
      </c>
      <c r="AT49" s="23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 x14ac:dyDescent="0.2">
      <c r="B50" s="33"/>
      <c r="C50" s="27" t="s">
        <v>36</v>
      </c>
      <c r="L50" s="3" t="str">
        <f>IF(E14= "Vyplň údaj","",E14)</f>
        <v/>
      </c>
      <c r="AI50" s="27" t="s">
        <v>42</v>
      </c>
      <c r="AM50" s="229" t="str">
        <f>IF(E20="","",E20)</f>
        <v>Signal Projekt s.r.o.</v>
      </c>
      <c r="AN50" s="230"/>
      <c r="AO50" s="230"/>
      <c r="AP50" s="230"/>
      <c r="AR50" s="33"/>
      <c r="AS50" s="233"/>
      <c r="AT50" s="234"/>
      <c r="BD50" s="54"/>
    </row>
    <row r="51" spans="1:91" s="1" customFormat="1" ht="10.9" customHeight="1" x14ac:dyDescent="0.2">
      <c r="B51" s="33"/>
      <c r="AR51" s="33"/>
      <c r="AS51" s="233"/>
      <c r="AT51" s="234"/>
      <c r="BD51" s="54"/>
    </row>
    <row r="52" spans="1:91" s="1" customFormat="1" ht="29.25" customHeight="1" x14ac:dyDescent="0.2">
      <c r="B52" s="33"/>
      <c r="C52" s="248" t="s">
        <v>60</v>
      </c>
      <c r="D52" s="236"/>
      <c r="E52" s="236"/>
      <c r="F52" s="236"/>
      <c r="G52" s="236"/>
      <c r="H52" s="55"/>
      <c r="I52" s="235" t="s">
        <v>61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7" t="s">
        <v>62</v>
      </c>
      <c r="AH52" s="236"/>
      <c r="AI52" s="236"/>
      <c r="AJ52" s="236"/>
      <c r="AK52" s="236"/>
      <c r="AL52" s="236"/>
      <c r="AM52" s="236"/>
      <c r="AN52" s="235" t="s">
        <v>63</v>
      </c>
      <c r="AO52" s="236"/>
      <c r="AP52" s="236"/>
      <c r="AQ52" s="56" t="s">
        <v>64</v>
      </c>
      <c r="AR52" s="33"/>
      <c r="AS52" s="57" t="s">
        <v>65</v>
      </c>
      <c r="AT52" s="58" t="s">
        <v>66</v>
      </c>
      <c r="AU52" s="58" t="s">
        <v>67</v>
      </c>
      <c r="AV52" s="58" t="s">
        <v>68</v>
      </c>
      <c r="AW52" s="58" t="s">
        <v>69</v>
      </c>
      <c r="AX52" s="58" t="s">
        <v>70</v>
      </c>
      <c r="AY52" s="58" t="s">
        <v>71</v>
      </c>
      <c r="AZ52" s="58" t="s">
        <v>72</v>
      </c>
      <c r="BA52" s="58" t="s">
        <v>73</v>
      </c>
      <c r="BB52" s="58" t="s">
        <v>74</v>
      </c>
      <c r="BC52" s="58" t="s">
        <v>75</v>
      </c>
      <c r="BD52" s="59" t="s">
        <v>76</v>
      </c>
    </row>
    <row r="53" spans="1:91" s="1" customFormat="1" ht="10.9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 x14ac:dyDescent="0.2">
      <c r="B54" s="61"/>
      <c r="C54" s="62" t="s">
        <v>77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43">
        <f>ROUND(AG55+AG58+AG61+AG64+AG67+AG70+AG73+AG76+AG79+AG81+AG84,2)</f>
        <v>0</v>
      </c>
      <c r="AH54" s="243"/>
      <c r="AI54" s="243"/>
      <c r="AJ54" s="243"/>
      <c r="AK54" s="243"/>
      <c r="AL54" s="243"/>
      <c r="AM54" s="243"/>
      <c r="AN54" s="244">
        <f t="shared" ref="AN54:AN85" si="0">SUM(AG54,AT54)</f>
        <v>0</v>
      </c>
      <c r="AO54" s="244"/>
      <c r="AP54" s="244"/>
      <c r="AQ54" s="65" t="s">
        <v>35</v>
      </c>
      <c r="AR54" s="61"/>
      <c r="AS54" s="66">
        <f>ROUND(AS55+AS58+AS61+AS64+AS67+AS70+AS73+AS76+AS79+AS81+AS84,2)</f>
        <v>0</v>
      </c>
      <c r="AT54" s="67">
        <f t="shared" ref="AT54:AT85" si="1">ROUND(SUM(AV54:AW54),2)</f>
        <v>0</v>
      </c>
      <c r="AU54" s="68">
        <f>ROUND(AU55+AU58+AU61+AU64+AU67+AU70+AU73+AU76+AU79+AU81+AU84,5)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ROUND(AZ55+AZ58+AZ61+AZ64+AZ67+AZ70+AZ73+AZ76+AZ79+AZ81+AZ84,2)</f>
        <v>0</v>
      </c>
      <c r="BA54" s="67">
        <f>ROUND(BA55+BA58+BA61+BA64+BA67+BA70+BA73+BA76+BA79+BA81+BA84,2)</f>
        <v>0</v>
      </c>
      <c r="BB54" s="67">
        <f>ROUND(BB55+BB58+BB61+BB64+BB67+BB70+BB73+BB76+BB79+BB81+BB84,2)</f>
        <v>0</v>
      </c>
      <c r="BC54" s="67">
        <f>ROUND(BC55+BC58+BC61+BC64+BC67+BC70+BC73+BC76+BC79+BC81+BC84,2)</f>
        <v>0</v>
      </c>
      <c r="BD54" s="69">
        <f>ROUND(BD55+BD58+BD61+BD64+BD67+BD70+BD73+BD76+BD79+BD81+BD84,2)</f>
        <v>0</v>
      </c>
      <c r="BS54" s="70" t="s">
        <v>78</v>
      </c>
      <c r="BT54" s="70" t="s">
        <v>79</v>
      </c>
      <c r="BU54" s="71" t="s">
        <v>80</v>
      </c>
      <c r="BV54" s="70" t="s">
        <v>81</v>
      </c>
      <c r="BW54" s="70" t="s">
        <v>5</v>
      </c>
      <c r="BX54" s="70" t="s">
        <v>82</v>
      </c>
      <c r="CL54" s="70" t="s">
        <v>19</v>
      </c>
    </row>
    <row r="55" spans="1:91" s="6" customFormat="1" ht="24.75" customHeight="1" x14ac:dyDescent="0.2">
      <c r="B55" s="72"/>
      <c r="C55" s="73"/>
      <c r="D55" s="245" t="s">
        <v>83</v>
      </c>
      <c r="E55" s="245"/>
      <c r="F55" s="245"/>
      <c r="G55" s="245"/>
      <c r="H55" s="245"/>
      <c r="I55" s="74"/>
      <c r="J55" s="245" t="s">
        <v>84</v>
      </c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0">
        <f>ROUND(SUM(AG56:AG57),2)</f>
        <v>0</v>
      </c>
      <c r="AH55" s="239"/>
      <c r="AI55" s="239"/>
      <c r="AJ55" s="239"/>
      <c r="AK55" s="239"/>
      <c r="AL55" s="239"/>
      <c r="AM55" s="239"/>
      <c r="AN55" s="238">
        <f t="shared" si="0"/>
        <v>0</v>
      </c>
      <c r="AO55" s="239"/>
      <c r="AP55" s="239"/>
      <c r="AQ55" s="75" t="s">
        <v>85</v>
      </c>
      <c r="AR55" s="72"/>
      <c r="AS55" s="76">
        <f>ROUND(SUM(AS56:AS57),2)</f>
        <v>0</v>
      </c>
      <c r="AT55" s="77">
        <f t="shared" si="1"/>
        <v>0</v>
      </c>
      <c r="AU55" s="78">
        <f>ROUND(SUM(AU56:AU57),5)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ROUND(SUM(AZ56:AZ57),2)</f>
        <v>0</v>
      </c>
      <c r="BA55" s="77">
        <f>ROUND(SUM(BA56:BA57),2)</f>
        <v>0</v>
      </c>
      <c r="BB55" s="77">
        <f>ROUND(SUM(BB56:BB57),2)</f>
        <v>0</v>
      </c>
      <c r="BC55" s="77">
        <f>ROUND(SUM(BC56:BC57),2)</f>
        <v>0</v>
      </c>
      <c r="BD55" s="79">
        <f>ROUND(SUM(BD56:BD57),2)</f>
        <v>0</v>
      </c>
      <c r="BS55" s="80" t="s">
        <v>78</v>
      </c>
      <c r="BT55" s="80" t="s">
        <v>86</v>
      </c>
      <c r="BU55" s="80" t="s">
        <v>80</v>
      </c>
      <c r="BV55" s="80" t="s">
        <v>81</v>
      </c>
      <c r="BW55" s="80" t="s">
        <v>87</v>
      </c>
      <c r="BX55" s="80" t="s">
        <v>5</v>
      </c>
      <c r="CL55" s="80" t="s">
        <v>19</v>
      </c>
      <c r="CM55" s="80" t="s">
        <v>88</v>
      </c>
    </row>
    <row r="56" spans="1:91" s="3" customFormat="1" ht="16.5" customHeight="1" x14ac:dyDescent="0.2">
      <c r="A56" s="81" t="s">
        <v>89</v>
      </c>
      <c r="B56" s="46"/>
      <c r="C56" s="9"/>
      <c r="D56" s="9"/>
      <c r="E56" s="227" t="s">
        <v>90</v>
      </c>
      <c r="F56" s="227"/>
      <c r="G56" s="227"/>
      <c r="H56" s="227"/>
      <c r="I56" s="227"/>
      <c r="J56" s="9"/>
      <c r="K56" s="227" t="s">
        <v>91</v>
      </c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41">
        <f>'01 - Zabezpečovací zařízení'!J32</f>
        <v>0</v>
      </c>
      <c r="AH56" s="242"/>
      <c r="AI56" s="242"/>
      <c r="AJ56" s="242"/>
      <c r="AK56" s="242"/>
      <c r="AL56" s="242"/>
      <c r="AM56" s="242"/>
      <c r="AN56" s="241">
        <f t="shared" si="0"/>
        <v>0</v>
      </c>
      <c r="AO56" s="242"/>
      <c r="AP56" s="242"/>
      <c r="AQ56" s="82" t="s">
        <v>92</v>
      </c>
      <c r="AR56" s="46"/>
      <c r="AS56" s="83">
        <v>0</v>
      </c>
      <c r="AT56" s="84">
        <f t="shared" si="1"/>
        <v>0</v>
      </c>
      <c r="AU56" s="85">
        <f>'01 - Zabezpečovací zařízení'!P96</f>
        <v>0</v>
      </c>
      <c r="AV56" s="84">
        <f>'01 - Zabezpečovací zařízení'!J35</f>
        <v>0</v>
      </c>
      <c r="AW56" s="84">
        <f>'01 - Zabezpečovací zařízení'!J36</f>
        <v>0</v>
      </c>
      <c r="AX56" s="84">
        <f>'01 - Zabezpečovací zařízení'!J37</f>
        <v>0</v>
      </c>
      <c r="AY56" s="84">
        <f>'01 - Zabezpečovací zařízení'!J38</f>
        <v>0</v>
      </c>
      <c r="AZ56" s="84">
        <f>'01 - Zabezpečovací zařízení'!F35</f>
        <v>0</v>
      </c>
      <c r="BA56" s="84">
        <f>'01 - Zabezpečovací zařízení'!F36</f>
        <v>0</v>
      </c>
      <c r="BB56" s="84">
        <f>'01 - Zabezpečovací zařízení'!F37</f>
        <v>0</v>
      </c>
      <c r="BC56" s="84">
        <f>'01 - Zabezpečovací zařízení'!F38</f>
        <v>0</v>
      </c>
      <c r="BD56" s="86">
        <f>'01 - Zabezpečovací zařízení'!F39</f>
        <v>0</v>
      </c>
      <c r="BT56" s="25" t="s">
        <v>88</v>
      </c>
      <c r="BV56" s="25" t="s">
        <v>81</v>
      </c>
      <c r="BW56" s="25" t="s">
        <v>93</v>
      </c>
      <c r="BX56" s="25" t="s">
        <v>87</v>
      </c>
      <c r="CL56" s="25" t="s">
        <v>35</v>
      </c>
    </row>
    <row r="57" spans="1:91" s="3" customFormat="1" ht="16.5" customHeight="1" x14ac:dyDescent="0.2">
      <c r="A57" s="81" t="s">
        <v>89</v>
      </c>
      <c r="B57" s="46"/>
      <c r="C57" s="9"/>
      <c r="D57" s="9"/>
      <c r="E57" s="227" t="s">
        <v>94</v>
      </c>
      <c r="F57" s="227"/>
      <c r="G57" s="227"/>
      <c r="H57" s="227"/>
      <c r="I57" s="227"/>
      <c r="J57" s="9"/>
      <c r="K57" s="227" t="s">
        <v>95</v>
      </c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41">
        <f>'02 - Zemní práce'!J32</f>
        <v>0</v>
      </c>
      <c r="AH57" s="242"/>
      <c r="AI57" s="242"/>
      <c r="AJ57" s="242"/>
      <c r="AK57" s="242"/>
      <c r="AL57" s="242"/>
      <c r="AM57" s="242"/>
      <c r="AN57" s="241">
        <f t="shared" si="0"/>
        <v>0</v>
      </c>
      <c r="AO57" s="242"/>
      <c r="AP57" s="242"/>
      <c r="AQ57" s="82" t="s">
        <v>92</v>
      </c>
      <c r="AR57" s="46"/>
      <c r="AS57" s="83">
        <v>0</v>
      </c>
      <c r="AT57" s="84">
        <f t="shared" si="1"/>
        <v>0</v>
      </c>
      <c r="AU57" s="85">
        <f>'02 - Zemní práce'!P91</f>
        <v>0</v>
      </c>
      <c r="AV57" s="84">
        <f>'02 - Zemní práce'!J35</f>
        <v>0</v>
      </c>
      <c r="AW57" s="84">
        <f>'02 - Zemní práce'!J36</f>
        <v>0</v>
      </c>
      <c r="AX57" s="84">
        <f>'02 - Zemní práce'!J37</f>
        <v>0</v>
      </c>
      <c r="AY57" s="84">
        <f>'02 - Zemní práce'!J38</f>
        <v>0</v>
      </c>
      <c r="AZ57" s="84">
        <f>'02 - Zemní práce'!F35</f>
        <v>0</v>
      </c>
      <c r="BA57" s="84">
        <f>'02 - Zemní práce'!F36</f>
        <v>0</v>
      </c>
      <c r="BB57" s="84">
        <f>'02 - Zemní práce'!F37</f>
        <v>0</v>
      </c>
      <c r="BC57" s="84">
        <f>'02 - Zemní práce'!F38</f>
        <v>0</v>
      </c>
      <c r="BD57" s="86">
        <f>'02 - Zemní práce'!F39</f>
        <v>0</v>
      </c>
      <c r="BT57" s="25" t="s">
        <v>88</v>
      </c>
      <c r="BV57" s="25" t="s">
        <v>81</v>
      </c>
      <c r="BW57" s="25" t="s">
        <v>96</v>
      </c>
      <c r="BX57" s="25" t="s">
        <v>87</v>
      </c>
      <c r="CL57" s="25" t="s">
        <v>35</v>
      </c>
    </row>
    <row r="58" spans="1:91" s="6" customFormat="1" ht="24.75" customHeight="1" x14ac:dyDescent="0.2">
      <c r="B58" s="72"/>
      <c r="C58" s="73"/>
      <c r="D58" s="245" t="s">
        <v>97</v>
      </c>
      <c r="E58" s="245"/>
      <c r="F58" s="245"/>
      <c r="G58" s="245"/>
      <c r="H58" s="245"/>
      <c r="I58" s="74"/>
      <c r="J58" s="245" t="s">
        <v>98</v>
      </c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0">
        <f>ROUND(SUM(AG59:AG60),2)</f>
        <v>0</v>
      </c>
      <c r="AH58" s="239"/>
      <c r="AI58" s="239"/>
      <c r="AJ58" s="239"/>
      <c r="AK58" s="239"/>
      <c r="AL58" s="239"/>
      <c r="AM58" s="239"/>
      <c r="AN58" s="238">
        <f t="shared" si="0"/>
        <v>0</v>
      </c>
      <c r="AO58" s="239"/>
      <c r="AP58" s="239"/>
      <c r="AQ58" s="75" t="s">
        <v>85</v>
      </c>
      <c r="AR58" s="72"/>
      <c r="AS58" s="76">
        <f>ROUND(SUM(AS59:AS60),2)</f>
        <v>0</v>
      </c>
      <c r="AT58" s="77">
        <f t="shared" si="1"/>
        <v>0</v>
      </c>
      <c r="AU58" s="78">
        <f>ROUND(SUM(AU59:AU60),5)</f>
        <v>0</v>
      </c>
      <c r="AV58" s="77">
        <f>ROUND(AZ58*L29,2)</f>
        <v>0</v>
      </c>
      <c r="AW58" s="77">
        <f>ROUND(BA58*L30,2)</f>
        <v>0</v>
      </c>
      <c r="AX58" s="77">
        <f>ROUND(BB58*L29,2)</f>
        <v>0</v>
      </c>
      <c r="AY58" s="77">
        <f>ROUND(BC58*L30,2)</f>
        <v>0</v>
      </c>
      <c r="AZ58" s="77">
        <f>ROUND(SUM(AZ59:AZ60),2)</f>
        <v>0</v>
      </c>
      <c r="BA58" s="77">
        <f>ROUND(SUM(BA59:BA60),2)</f>
        <v>0</v>
      </c>
      <c r="BB58" s="77">
        <f>ROUND(SUM(BB59:BB60),2)</f>
        <v>0</v>
      </c>
      <c r="BC58" s="77">
        <f>ROUND(SUM(BC59:BC60),2)</f>
        <v>0</v>
      </c>
      <c r="BD58" s="79">
        <f>ROUND(SUM(BD59:BD60),2)</f>
        <v>0</v>
      </c>
      <c r="BS58" s="80" t="s">
        <v>78</v>
      </c>
      <c r="BT58" s="80" t="s">
        <v>86</v>
      </c>
      <c r="BU58" s="80" t="s">
        <v>80</v>
      </c>
      <c r="BV58" s="80" t="s">
        <v>81</v>
      </c>
      <c r="BW58" s="80" t="s">
        <v>99</v>
      </c>
      <c r="BX58" s="80" t="s">
        <v>5</v>
      </c>
      <c r="CL58" s="80" t="s">
        <v>19</v>
      </c>
      <c r="CM58" s="80" t="s">
        <v>88</v>
      </c>
    </row>
    <row r="59" spans="1:91" s="3" customFormat="1" ht="16.5" customHeight="1" x14ac:dyDescent="0.2">
      <c r="A59" s="81" t="s">
        <v>89</v>
      </c>
      <c r="B59" s="46"/>
      <c r="C59" s="9"/>
      <c r="D59" s="9"/>
      <c r="E59" s="227" t="s">
        <v>90</v>
      </c>
      <c r="F59" s="227"/>
      <c r="G59" s="227"/>
      <c r="H59" s="227"/>
      <c r="I59" s="227"/>
      <c r="J59" s="9"/>
      <c r="K59" s="227" t="s">
        <v>91</v>
      </c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  <c r="AF59" s="227"/>
      <c r="AG59" s="241">
        <f>'01 - Zabezpečovací zařízení_01'!J32</f>
        <v>0</v>
      </c>
      <c r="AH59" s="242"/>
      <c r="AI59" s="242"/>
      <c r="AJ59" s="242"/>
      <c r="AK59" s="242"/>
      <c r="AL59" s="242"/>
      <c r="AM59" s="242"/>
      <c r="AN59" s="241">
        <f t="shared" si="0"/>
        <v>0</v>
      </c>
      <c r="AO59" s="242"/>
      <c r="AP59" s="242"/>
      <c r="AQ59" s="82" t="s">
        <v>92</v>
      </c>
      <c r="AR59" s="46"/>
      <c r="AS59" s="83">
        <v>0</v>
      </c>
      <c r="AT59" s="84">
        <f t="shared" si="1"/>
        <v>0</v>
      </c>
      <c r="AU59" s="85">
        <f>'01 - Zabezpečovací zařízení_01'!P95</f>
        <v>0</v>
      </c>
      <c r="AV59" s="84">
        <f>'01 - Zabezpečovací zařízení_01'!J35</f>
        <v>0</v>
      </c>
      <c r="AW59" s="84">
        <f>'01 - Zabezpečovací zařízení_01'!J36</f>
        <v>0</v>
      </c>
      <c r="AX59" s="84">
        <f>'01 - Zabezpečovací zařízení_01'!J37</f>
        <v>0</v>
      </c>
      <c r="AY59" s="84">
        <f>'01 - Zabezpečovací zařízení_01'!J38</f>
        <v>0</v>
      </c>
      <c r="AZ59" s="84">
        <f>'01 - Zabezpečovací zařízení_01'!F35</f>
        <v>0</v>
      </c>
      <c r="BA59" s="84">
        <f>'01 - Zabezpečovací zařízení_01'!F36</f>
        <v>0</v>
      </c>
      <c r="BB59" s="84">
        <f>'01 - Zabezpečovací zařízení_01'!F37</f>
        <v>0</v>
      </c>
      <c r="BC59" s="84">
        <f>'01 - Zabezpečovací zařízení_01'!F38</f>
        <v>0</v>
      </c>
      <c r="BD59" s="86">
        <f>'01 - Zabezpečovací zařízení_01'!F39</f>
        <v>0</v>
      </c>
      <c r="BT59" s="25" t="s">
        <v>88</v>
      </c>
      <c r="BV59" s="25" t="s">
        <v>81</v>
      </c>
      <c r="BW59" s="25" t="s">
        <v>100</v>
      </c>
      <c r="BX59" s="25" t="s">
        <v>99</v>
      </c>
      <c r="CL59" s="25" t="s">
        <v>35</v>
      </c>
    </row>
    <row r="60" spans="1:91" s="3" customFormat="1" ht="16.5" customHeight="1" x14ac:dyDescent="0.2">
      <c r="A60" s="81" t="s">
        <v>89</v>
      </c>
      <c r="B60" s="46"/>
      <c r="C60" s="9"/>
      <c r="D60" s="9"/>
      <c r="E60" s="227" t="s">
        <v>94</v>
      </c>
      <c r="F60" s="227"/>
      <c r="G60" s="227"/>
      <c r="H60" s="227"/>
      <c r="I60" s="227"/>
      <c r="J60" s="9"/>
      <c r="K60" s="227" t="s">
        <v>95</v>
      </c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27"/>
      <c r="Z60" s="227"/>
      <c r="AA60" s="227"/>
      <c r="AB60" s="227"/>
      <c r="AC60" s="227"/>
      <c r="AD60" s="227"/>
      <c r="AE60" s="227"/>
      <c r="AF60" s="227"/>
      <c r="AG60" s="241">
        <f>'02 - Zemní práce_01'!J32</f>
        <v>0</v>
      </c>
      <c r="AH60" s="242"/>
      <c r="AI60" s="242"/>
      <c r="AJ60" s="242"/>
      <c r="AK60" s="242"/>
      <c r="AL60" s="242"/>
      <c r="AM60" s="242"/>
      <c r="AN60" s="241">
        <f t="shared" si="0"/>
        <v>0</v>
      </c>
      <c r="AO60" s="242"/>
      <c r="AP60" s="242"/>
      <c r="AQ60" s="82" t="s">
        <v>92</v>
      </c>
      <c r="AR60" s="46"/>
      <c r="AS60" s="83">
        <v>0</v>
      </c>
      <c r="AT60" s="84">
        <f t="shared" si="1"/>
        <v>0</v>
      </c>
      <c r="AU60" s="85">
        <f>'02 - Zemní práce_01'!P91</f>
        <v>0</v>
      </c>
      <c r="AV60" s="84">
        <f>'02 - Zemní práce_01'!J35</f>
        <v>0</v>
      </c>
      <c r="AW60" s="84">
        <f>'02 - Zemní práce_01'!J36</f>
        <v>0</v>
      </c>
      <c r="AX60" s="84">
        <f>'02 - Zemní práce_01'!J37</f>
        <v>0</v>
      </c>
      <c r="AY60" s="84">
        <f>'02 - Zemní práce_01'!J38</f>
        <v>0</v>
      </c>
      <c r="AZ60" s="84">
        <f>'02 - Zemní práce_01'!F35</f>
        <v>0</v>
      </c>
      <c r="BA60" s="84">
        <f>'02 - Zemní práce_01'!F36</f>
        <v>0</v>
      </c>
      <c r="BB60" s="84">
        <f>'02 - Zemní práce_01'!F37</f>
        <v>0</v>
      </c>
      <c r="BC60" s="84">
        <f>'02 - Zemní práce_01'!F38</f>
        <v>0</v>
      </c>
      <c r="BD60" s="86">
        <f>'02 - Zemní práce_01'!F39</f>
        <v>0</v>
      </c>
      <c r="BT60" s="25" t="s">
        <v>88</v>
      </c>
      <c r="BV60" s="25" t="s">
        <v>81</v>
      </c>
      <c r="BW60" s="25" t="s">
        <v>101</v>
      </c>
      <c r="BX60" s="25" t="s">
        <v>99</v>
      </c>
      <c r="CL60" s="25" t="s">
        <v>35</v>
      </c>
    </row>
    <row r="61" spans="1:91" s="6" customFormat="1" ht="24.75" customHeight="1" x14ac:dyDescent="0.2">
      <c r="B61" s="72"/>
      <c r="C61" s="73"/>
      <c r="D61" s="245" t="s">
        <v>102</v>
      </c>
      <c r="E61" s="245"/>
      <c r="F61" s="245"/>
      <c r="G61" s="245"/>
      <c r="H61" s="245"/>
      <c r="I61" s="74"/>
      <c r="J61" s="245" t="s">
        <v>103</v>
      </c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0">
        <f>ROUND(SUM(AG62:AG63),2)</f>
        <v>0</v>
      </c>
      <c r="AH61" s="239"/>
      <c r="AI61" s="239"/>
      <c r="AJ61" s="239"/>
      <c r="AK61" s="239"/>
      <c r="AL61" s="239"/>
      <c r="AM61" s="239"/>
      <c r="AN61" s="238">
        <f t="shared" si="0"/>
        <v>0</v>
      </c>
      <c r="AO61" s="239"/>
      <c r="AP61" s="239"/>
      <c r="AQ61" s="75" t="s">
        <v>85</v>
      </c>
      <c r="AR61" s="72"/>
      <c r="AS61" s="76">
        <f>ROUND(SUM(AS62:AS63),2)</f>
        <v>0</v>
      </c>
      <c r="AT61" s="77">
        <f t="shared" si="1"/>
        <v>0</v>
      </c>
      <c r="AU61" s="78">
        <f>ROUND(SUM(AU62:AU63),5)</f>
        <v>0</v>
      </c>
      <c r="AV61" s="77">
        <f>ROUND(AZ61*L29,2)</f>
        <v>0</v>
      </c>
      <c r="AW61" s="77">
        <f>ROUND(BA61*L30,2)</f>
        <v>0</v>
      </c>
      <c r="AX61" s="77">
        <f>ROUND(BB61*L29,2)</f>
        <v>0</v>
      </c>
      <c r="AY61" s="77">
        <f>ROUND(BC61*L30,2)</f>
        <v>0</v>
      </c>
      <c r="AZ61" s="77">
        <f>ROUND(SUM(AZ62:AZ63),2)</f>
        <v>0</v>
      </c>
      <c r="BA61" s="77">
        <f>ROUND(SUM(BA62:BA63),2)</f>
        <v>0</v>
      </c>
      <c r="BB61" s="77">
        <f>ROUND(SUM(BB62:BB63),2)</f>
        <v>0</v>
      </c>
      <c r="BC61" s="77">
        <f>ROUND(SUM(BC62:BC63),2)</f>
        <v>0</v>
      </c>
      <c r="BD61" s="79">
        <f>ROUND(SUM(BD62:BD63),2)</f>
        <v>0</v>
      </c>
      <c r="BS61" s="80" t="s">
        <v>78</v>
      </c>
      <c r="BT61" s="80" t="s">
        <v>86</v>
      </c>
      <c r="BU61" s="80" t="s">
        <v>80</v>
      </c>
      <c r="BV61" s="80" t="s">
        <v>81</v>
      </c>
      <c r="BW61" s="80" t="s">
        <v>104</v>
      </c>
      <c r="BX61" s="80" t="s">
        <v>5</v>
      </c>
      <c r="CL61" s="80" t="s">
        <v>19</v>
      </c>
      <c r="CM61" s="80" t="s">
        <v>88</v>
      </c>
    </row>
    <row r="62" spans="1:91" s="3" customFormat="1" ht="16.5" customHeight="1" x14ac:dyDescent="0.2">
      <c r="A62" s="81" t="s">
        <v>89</v>
      </c>
      <c r="B62" s="46"/>
      <c r="C62" s="9"/>
      <c r="D62" s="9"/>
      <c r="E62" s="227" t="s">
        <v>90</v>
      </c>
      <c r="F62" s="227"/>
      <c r="G62" s="227"/>
      <c r="H62" s="227"/>
      <c r="I62" s="227"/>
      <c r="J62" s="9"/>
      <c r="K62" s="227" t="s">
        <v>105</v>
      </c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27"/>
      <c r="Z62" s="227"/>
      <c r="AA62" s="227"/>
      <c r="AB62" s="227"/>
      <c r="AC62" s="227"/>
      <c r="AD62" s="227"/>
      <c r="AE62" s="227"/>
      <c r="AF62" s="227"/>
      <c r="AG62" s="241">
        <f>'01 - zabezpečovací zařízení_02'!J32</f>
        <v>0</v>
      </c>
      <c r="AH62" s="242"/>
      <c r="AI62" s="242"/>
      <c r="AJ62" s="242"/>
      <c r="AK62" s="242"/>
      <c r="AL62" s="242"/>
      <c r="AM62" s="242"/>
      <c r="AN62" s="241">
        <f t="shared" si="0"/>
        <v>0</v>
      </c>
      <c r="AO62" s="242"/>
      <c r="AP62" s="242"/>
      <c r="AQ62" s="82" t="s">
        <v>92</v>
      </c>
      <c r="AR62" s="46"/>
      <c r="AS62" s="83">
        <v>0</v>
      </c>
      <c r="AT62" s="84">
        <f t="shared" si="1"/>
        <v>0</v>
      </c>
      <c r="AU62" s="85">
        <f>'01 - zabezpečovací zařízení_02'!P96</f>
        <v>0</v>
      </c>
      <c r="AV62" s="84">
        <f>'01 - zabezpečovací zařízení_02'!J35</f>
        <v>0</v>
      </c>
      <c r="AW62" s="84">
        <f>'01 - zabezpečovací zařízení_02'!J36</f>
        <v>0</v>
      </c>
      <c r="AX62" s="84">
        <f>'01 - zabezpečovací zařízení_02'!J37</f>
        <v>0</v>
      </c>
      <c r="AY62" s="84">
        <f>'01 - zabezpečovací zařízení_02'!J38</f>
        <v>0</v>
      </c>
      <c r="AZ62" s="84">
        <f>'01 - zabezpečovací zařízení_02'!F35</f>
        <v>0</v>
      </c>
      <c r="BA62" s="84">
        <f>'01 - zabezpečovací zařízení_02'!F36</f>
        <v>0</v>
      </c>
      <c r="BB62" s="84">
        <f>'01 - zabezpečovací zařízení_02'!F37</f>
        <v>0</v>
      </c>
      <c r="BC62" s="84">
        <f>'01 - zabezpečovací zařízení_02'!F38</f>
        <v>0</v>
      </c>
      <c r="BD62" s="86">
        <f>'01 - zabezpečovací zařízení_02'!F39</f>
        <v>0</v>
      </c>
      <c r="BT62" s="25" t="s">
        <v>88</v>
      </c>
      <c r="BV62" s="25" t="s">
        <v>81</v>
      </c>
      <c r="BW62" s="25" t="s">
        <v>106</v>
      </c>
      <c r="BX62" s="25" t="s">
        <v>104</v>
      </c>
      <c r="CL62" s="25" t="s">
        <v>35</v>
      </c>
    </row>
    <row r="63" spans="1:91" s="3" customFormat="1" ht="16.5" customHeight="1" x14ac:dyDescent="0.2">
      <c r="A63" s="81" t="s">
        <v>89</v>
      </c>
      <c r="B63" s="46"/>
      <c r="C63" s="9"/>
      <c r="D63" s="9"/>
      <c r="E63" s="227" t="s">
        <v>94</v>
      </c>
      <c r="F63" s="227"/>
      <c r="G63" s="227"/>
      <c r="H63" s="227"/>
      <c r="I63" s="227"/>
      <c r="J63" s="9"/>
      <c r="K63" s="227" t="s">
        <v>95</v>
      </c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27"/>
      <c r="Z63" s="227"/>
      <c r="AA63" s="227"/>
      <c r="AB63" s="227"/>
      <c r="AC63" s="227"/>
      <c r="AD63" s="227"/>
      <c r="AE63" s="227"/>
      <c r="AF63" s="227"/>
      <c r="AG63" s="241">
        <f>'02 - Zemní práce_02'!J32</f>
        <v>0</v>
      </c>
      <c r="AH63" s="242"/>
      <c r="AI63" s="242"/>
      <c r="AJ63" s="242"/>
      <c r="AK63" s="242"/>
      <c r="AL63" s="242"/>
      <c r="AM63" s="242"/>
      <c r="AN63" s="241">
        <f t="shared" si="0"/>
        <v>0</v>
      </c>
      <c r="AO63" s="242"/>
      <c r="AP63" s="242"/>
      <c r="AQ63" s="82" t="s">
        <v>92</v>
      </c>
      <c r="AR63" s="46"/>
      <c r="AS63" s="83">
        <v>0</v>
      </c>
      <c r="AT63" s="84">
        <f t="shared" si="1"/>
        <v>0</v>
      </c>
      <c r="AU63" s="85">
        <f>'02 - Zemní práce_02'!P92</f>
        <v>0</v>
      </c>
      <c r="AV63" s="84">
        <f>'02 - Zemní práce_02'!J35</f>
        <v>0</v>
      </c>
      <c r="AW63" s="84">
        <f>'02 - Zemní práce_02'!J36</f>
        <v>0</v>
      </c>
      <c r="AX63" s="84">
        <f>'02 - Zemní práce_02'!J37</f>
        <v>0</v>
      </c>
      <c r="AY63" s="84">
        <f>'02 - Zemní práce_02'!J38</f>
        <v>0</v>
      </c>
      <c r="AZ63" s="84">
        <f>'02 - Zemní práce_02'!F35</f>
        <v>0</v>
      </c>
      <c r="BA63" s="84">
        <f>'02 - Zemní práce_02'!F36</f>
        <v>0</v>
      </c>
      <c r="BB63" s="84">
        <f>'02 - Zemní práce_02'!F37</f>
        <v>0</v>
      </c>
      <c r="BC63" s="84">
        <f>'02 - Zemní práce_02'!F38</f>
        <v>0</v>
      </c>
      <c r="BD63" s="86">
        <f>'02 - Zemní práce_02'!F39</f>
        <v>0</v>
      </c>
      <c r="BT63" s="25" t="s">
        <v>88</v>
      </c>
      <c r="BV63" s="25" t="s">
        <v>81</v>
      </c>
      <c r="BW63" s="25" t="s">
        <v>107</v>
      </c>
      <c r="BX63" s="25" t="s">
        <v>104</v>
      </c>
      <c r="CL63" s="25" t="s">
        <v>35</v>
      </c>
    </row>
    <row r="64" spans="1:91" s="6" customFormat="1" ht="24.75" customHeight="1" x14ac:dyDescent="0.2">
      <c r="B64" s="72"/>
      <c r="C64" s="73"/>
      <c r="D64" s="245" t="s">
        <v>108</v>
      </c>
      <c r="E64" s="245"/>
      <c r="F64" s="245"/>
      <c r="G64" s="245"/>
      <c r="H64" s="245"/>
      <c r="I64" s="74"/>
      <c r="J64" s="245" t="s">
        <v>109</v>
      </c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  <c r="AF64" s="245"/>
      <c r="AG64" s="240">
        <f>ROUND(SUM(AG65:AG66),2)</f>
        <v>0</v>
      </c>
      <c r="AH64" s="239"/>
      <c r="AI64" s="239"/>
      <c r="AJ64" s="239"/>
      <c r="AK64" s="239"/>
      <c r="AL64" s="239"/>
      <c r="AM64" s="239"/>
      <c r="AN64" s="238">
        <f t="shared" si="0"/>
        <v>0</v>
      </c>
      <c r="AO64" s="239"/>
      <c r="AP64" s="239"/>
      <c r="AQ64" s="75" t="s">
        <v>85</v>
      </c>
      <c r="AR64" s="72"/>
      <c r="AS64" s="76">
        <f>ROUND(SUM(AS65:AS66),2)</f>
        <v>0</v>
      </c>
      <c r="AT64" s="77">
        <f t="shared" si="1"/>
        <v>0</v>
      </c>
      <c r="AU64" s="78">
        <f>ROUND(SUM(AU65:AU66),5)</f>
        <v>0</v>
      </c>
      <c r="AV64" s="77">
        <f>ROUND(AZ64*L29,2)</f>
        <v>0</v>
      </c>
      <c r="AW64" s="77">
        <f>ROUND(BA64*L30,2)</f>
        <v>0</v>
      </c>
      <c r="AX64" s="77">
        <f>ROUND(BB64*L29,2)</f>
        <v>0</v>
      </c>
      <c r="AY64" s="77">
        <f>ROUND(BC64*L30,2)</f>
        <v>0</v>
      </c>
      <c r="AZ64" s="77">
        <f>ROUND(SUM(AZ65:AZ66),2)</f>
        <v>0</v>
      </c>
      <c r="BA64" s="77">
        <f>ROUND(SUM(BA65:BA66),2)</f>
        <v>0</v>
      </c>
      <c r="BB64" s="77">
        <f>ROUND(SUM(BB65:BB66),2)</f>
        <v>0</v>
      </c>
      <c r="BC64" s="77">
        <f>ROUND(SUM(BC65:BC66),2)</f>
        <v>0</v>
      </c>
      <c r="BD64" s="79">
        <f>ROUND(SUM(BD65:BD66),2)</f>
        <v>0</v>
      </c>
      <c r="BS64" s="80" t="s">
        <v>78</v>
      </c>
      <c r="BT64" s="80" t="s">
        <v>86</v>
      </c>
      <c r="BU64" s="80" t="s">
        <v>80</v>
      </c>
      <c r="BV64" s="80" t="s">
        <v>81</v>
      </c>
      <c r="BW64" s="80" t="s">
        <v>110</v>
      </c>
      <c r="BX64" s="80" t="s">
        <v>5</v>
      </c>
      <c r="CL64" s="80" t="s">
        <v>19</v>
      </c>
      <c r="CM64" s="80" t="s">
        <v>88</v>
      </c>
    </row>
    <row r="65" spans="1:91" s="3" customFormat="1" ht="16.5" customHeight="1" x14ac:dyDescent="0.2">
      <c r="A65" s="81" t="s">
        <v>89</v>
      </c>
      <c r="B65" s="46"/>
      <c r="C65" s="9"/>
      <c r="D65" s="9"/>
      <c r="E65" s="227" t="s">
        <v>90</v>
      </c>
      <c r="F65" s="227"/>
      <c r="G65" s="227"/>
      <c r="H65" s="227"/>
      <c r="I65" s="227"/>
      <c r="J65" s="9"/>
      <c r="K65" s="227" t="s">
        <v>91</v>
      </c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  <c r="AF65" s="227"/>
      <c r="AG65" s="241">
        <f>'01 - Zabezpečovací zařízení_03'!J32</f>
        <v>0</v>
      </c>
      <c r="AH65" s="242"/>
      <c r="AI65" s="242"/>
      <c r="AJ65" s="242"/>
      <c r="AK65" s="242"/>
      <c r="AL65" s="242"/>
      <c r="AM65" s="242"/>
      <c r="AN65" s="241">
        <f t="shared" si="0"/>
        <v>0</v>
      </c>
      <c r="AO65" s="242"/>
      <c r="AP65" s="242"/>
      <c r="AQ65" s="82" t="s">
        <v>92</v>
      </c>
      <c r="AR65" s="46"/>
      <c r="AS65" s="83">
        <v>0</v>
      </c>
      <c r="AT65" s="84">
        <f t="shared" si="1"/>
        <v>0</v>
      </c>
      <c r="AU65" s="85">
        <f>'01 - Zabezpečovací zařízení_03'!P96</f>
        <v>0</v>
      </c>
      <c r="AV65" s="84">
        <f>'01 - Zabezpečovací zařízení_03'!J35</f>
        <v>0</v>
      </c>
      <c r="AW65" s="84">
        <f>'01 - Zabezpečovací zařízení_03'!J36</f>
        <v>0</v>
      </c>
      <c r="AX65" s="84">
        <f>'01 - Zabezpečovací zařízení_03'!J37</f>
        <v>0</v>
      </c>
      <c r="AY65" s="84">
        <f>'01 - Zabezpečovací zařízení_03'!J38</f>
        <v>0</v>
      </c>
      <c r="AZ65" s="84">
        <f>'01 - Zabezpečovací zařízení_03'!F35</f>
        <v>0</v>
      </c>
      <c r="BA65" s="84">
        <f>'01 - Zabezpečovací zařízení_03'!F36</f>
        <v>0</v>
      </c>
      <c r="BB65" s="84">
        <f>'01 - Zabezpečovací zařízení_03'!F37</f>
        <v>0</v>
      </c>
      <c r="BC65" s="84">
        <f>'01 - Zabezpečovací zařízení_03'!F38</f>
        <v>0</v>
      </c>
      <c r="BD65" s="86">
        <f>'01 - Zabezpečovací zařízení_03'!F39</f>
        <v>0</v>
      </c>
      <c r="BT65" s="25" t="s">
        <v>88</v>
      </c>
      <c r="BV65" s="25" t="s">
        <v>81</v>
      </c>
      <c r="BW65" s="25" t="s">
        <v>111</v>
      </c>
      <c r="BX65" s="25" t="s">
        <v>110</v>
      </c>
      <c r="CL65" s="25" t="s">
        <v>35</v>
      </c>
    </row>
    <row r="66" spans="1:91" s="3" customFormat="1" ht="16.5" customHeight="1" x14ac:dyDescent="0.2">
      <c r="A66" s="81" t="s">
        <v>89</v>
      </c>
      <c r="B66" s="46"/>
      <c r="C66" s="9"/>
      <c r="D66" s="9"/>
      <c r="E66" s="227" t="s">
        <v>94</v>
      </c>
      <c r="F66" s="227"/>
      <c r="G66" s="227"/>
      <c r="H66" s="227"/>
      <c r="I66" s="227"/>
      <c r="J66" s="9"/>
      <c r="K66" s="227" t="s">
        <v>95</v>
      </c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27"/>
      <c r="Z66" s="227"/>
      <c r="AA66" s="227"/>
      <c r="AB66" s="227"/>
      <c r="AC66" s="227"/>
      <c r="AD66" s="227"/>
      <c r="AE66" s="227"/>
      <c r="AF66" s="227"/>
      <c r="AG66" s="241">
        <f>'02 - Zemní práce_03'!J32</f>
        <v>0</v>
      </c>
      <c r="AH66" s="242"/>
      <c r="AI66" s="242"/>
      <c r="AJ66" s="242"/>
      <c r="AK66" s="242"/>
      <c r="AL66" s="242"/>
      <c r="AM66" s="242"/>
      <c r="AN66" s="241">
        <f t="shared" si="0"/>
        <v>0</v>
      </c>
      <c r="AO66" s="242"/>
      <c r="AP66" s="242"/>
      <c r="AQ66" s="82" t="s">
        <v>92</v>
      </c>
      <c r="AR66" s="46"/>
      <c r="AS66" s="83">
        <v>0</v>
      </c>
      <c r="AT66" s="84">
        <f t="shared" si="1"/>
        <v>0</v>
      </c>
      <c r="AU66" s="85">
        <f>'02 - Zemní práce_03'!P91</f>
        <v>0</v>
      </c>
      <c r="AV66" s="84">
        <f>'02 - Zemní práce_03'!J35</f>
        <v>0</v>
      </c>
      <c r="AW66" s="84">
        <f>'02 - Zemní práce_03'!J36</f>
        <v>0</v>
      </c>
      <c r="AX66" s="84">
        <f>'02 - Zemní práce_03'!J37</f>
        <v>0</v>
      </c>
      <c r="AY66" s="84">
        <f>'02 - Zemní práce_03'!J38</f>
        <v>0</v>
      </c>
      <c r="AZ66" s="84">
        <f>'02 - Zemní práce_03'!F35</f>
        <v>0</v>
      </c>
      <c r="BA66" s="84">
        <f>'02 - Zemní práce_03'!F36</f>
        <v>0</v>
      </c>
      <c r="BB66" s="84">
        <f>'02 - Zemní práce_03'!F37</f>
        <v>0</v>
      </c>
      <c r="BC66" s="84">
        <f>'02 - Zemní práce_03'!F38</f>
        <v>0</v>
      </c>
      <c r="BD66" s="86">
        <f>'02 - Zemní práce_03'!F39</f>
        <v>0</v>
      </c>
      <c r="BT66" s="25" t="s">
        <v>88</v>
      </c>
      <c r="BV66" s="25" t="s">
        <v>81</v>
      </c>
      <c r="BW66" s="25" t="s">
        <v>112</v>
      </c>
      <c r="BX66" s="25" t="s">
        <v>110</v>
      </c>
      <c r="CL66" s="25" t="s">
        <v>35</v>
      </c>
    </row>
    <row r="67" spans="1:91" s="6" customFormat="1" ht="24.75" customHeight="1" x14ac:dyDescent="0.2">
      <c r="B67" s="72"/>
      <c r="C67" s="73"/>
      <c r="D67" s="245" t="s">
        <v>113</v>
      </c>
      <c r="E67" s="245"/>
      <c r="F67" s="245"/>
      <c r="G67" s="245"/>
      <c r="H67" s="245"/>
      <c r="I67" s="74"/>
      <c r="J67" s="245" t="s">
        <v>114</v>
      </c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0">
        <f>ROUND(SUM(AG68:AG69),2)</f>
        <v>0</v>
      </c>
      <c r="AH67" s="239"/>
      <c r="AI67" s="239"/>
      <c r="AJ67" s="239"/>
      <c r="AK67" s="239"/>
      <c r="AL67" s="239"/>
      <c r="AM67" s="239"/>
      <c r="AN67" s="238">
        <f t="shared" si="0"/>
        <v>0</v>
      </c>
      <c r="AO67" s="239"/>
      <c r="AP67" s="239"/>
      <c r="AQ67" s="75" t="s">
        <v>115</v>
      </c>
      <c r="AR67" s="72"/>
      <c r="AS67" s="76">
        <f>ROUND(SUM(AS68:AS69),2)</f>
        <v>0</v>
      </c>
      <c r="AT67" s="77">
        <f t="shared" si="1"/>
        <v>0</v>
      </c>
      <c r="AU67" s="78">
        <f>ROUND(SUM(AU68:AU69),5)</f>
        <v>0</v>
      </c>
      <c r="AV67" s="77">
        <f>ROUND(AZ67*L29,2)</f>
        <v>0</v>
      </c>
      <c r="AW67" s="77">
        <f>ROUND(BA67*L30,2)</f>
        <v>0</v>
      </c>
      <c r="AX67" s="77">
        <f>ROUND(BB67*L29,2)</f>
        <v>0</v>
      </c>
      <c r="AY67" s="77">
        <f>ROUND(BC67*L30,2)</f>
        <v>0</v>
      </c>
      <c r="AZ67" s="77">
        <f>ROUND(SUM(AZ68:AZ69),2)</f>
        <v>0</v>
      </c>
      <c r="BA67" s="77">
        <f>ROUND(SUM(BA68:BA69),2)</f>
        <v>0</v>
      </c>
      <c r="BB67" s="77">
        <f>ROUND(SUM(BB68:BB69),2)</f>
        <v>0</v>
      </c>
      <c r="BC67" s="77">
        <f>ROUND(SUM(BC68:BC69),2)</f>
        <v>0</v>
      </c>
      <c r="BD67" s="79">
        <f>ROUND(SUM(BD68:BD69),2)</f>
        <v>0</v>
      </c>
      <c r="BS67" s="80" t="s">
        <v>78</v>
      </c>
      <c r="BT67" s="80" t="s">
        <v>86</v>
      </c>
      <c r="BU67" s="80" t="s">
        <v>80</v>
      </c>
      <c r="BV67" s="80" t="s">
        <v>81</v>
      </c>
      <c r="BW67" s="80" t="s">
        <v>116</v>
      </c>
      <c r="BX67" s="80" t="s">
        <v>5</v>
      </c>
      <c r="CL67" s="80" t="s">
        <v>19</v>
      </c>
      <c r="CM67" s="80" t="s">
        <v>88</v>
      </c>
    </row>
    <row r="68" spans="1:91" s="3" customFormat="1" ht="16.5" customHeight="1" x14ac:dyDescent="0.2">
      <c r="A68" s="81" t="s">
        <v>89</v>
      </c>
      <c r="B68" s="46"/>
      <c r="C68" s="9"/>
      <c r="D68" s="9"/>
      <c r="E68" s="227" t="s">
        <v>90</v>
      </c>
      <c r="F68" s="227"/>
      <c r="G68" s="227"/>
      <c r="H68" s="227"/>
      <c r="I68" s="227"/>
      <c r="J68" s="9"/>
      <c r="K68" s="227" t="s">
        <v>117</v>
      </c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7"/>
      <c r="AG68" s="241">
        <f>'01 - dle sborníku UOŽI'!J32</f>
        <v>0</v>
      </c>
      <c r="AH68" s="242"/>
      <c r="AI68" s="242"/>
      <c r="AJ68" s="242"/>
      <c r="AK68" s="242"/>
      <c r="AL68" s="242"/>
      <c r="AM68" s="242"/>
      <c r="AN68" s="241">
        <f t="shared" si="0"/>
        <v>0</v>
      </c>
      <c r="AO68" s="242"/>
      <c r="AP68" s="242"/>
      <c r="AQ68" s="82" t="s">
        <v>92</v>
      </c>
      <c r="AR68" s="46"/>
      <c r="AS68" s="83">
        <v>0</v>
      </c>
      <c r="AT68" s="84">
        <f t="shared" si="1"/>
        <v>0</v>
      </c>
      <c r="AU68" s="85">
        <f>'01 - dle sborníku UOŽI'!P91</f>
        <v>0</v>
      </c>
      <c r="AV68" s="84">
        <f>'01 - dle sborníku UOŽI'!J35</f>
        <v>0</v>
      </c>
      <c r="AW68" s="84">
        <f>'01 - dle sborníku UOŽI'!J36</f>
        <v>0</v>
      </c>
      <c r="AX68" s="84">
        <f>'01 - dle sborníku UOŽI'!J37</f>
        <v>0</v>
      </c>
      <c r="AY68" s="84">
        <f>'01 - dle sborníku UOŽI'!J38</f>
        <v>0</v>
      </c>
      <c r="AZ68" s="84">
        <f>'01 - dle sborníku UOŽI'!F35</f>
        <v>0</v>
      </c>
      <c r="BA68" s="84">
        <f>'01 - dle sborníku UOŽI'!F36</f>
        <v>0</v>
      </c>
      <c r="BB68" s="84">
        <f>'01 - dle sborníku UOŽI'!F37</f>
        <v>0</v>
      </c>
      <c r="BC68" s="84">
        <f>'01 - dle sborníku UOŽI'!F38</f>
        <v>0</v>
      </c>
      <c r="BD68" s="86">
        <f>'01 - dle sborníku UOŽI'!F39</f>
        <v>0</v>
      </c>
      <c r="BT68" s="25" t="s">
        <v>88</v>
      </c>
      <c r="BV68" s="25" t="s">
        <v>81</v>
      </c>
      <c r="BW68" s="25" t="s">
        <v>118</v>
      </c>
      <c r="BX68" s="25" t="s">
        <v>116</v>
      </c>
      <c r="CL68" s="25" t="s">
        <v>35</v>
      </c>
    </row>
    <row r="69" spans="1:91" s="3" customFormat="1" ht="16.5" customHeight="1" x14ac:dyDescent="0.2">
      <c r="A69" s="81" t="s">
        <v>89</v>
      </c>
      <c r="B69" s="46"/>
      <c r="C69" s="9"/>
      <c r="D69" s="9"/>
      <c r="E69" s="227" t="s">
        <v>94</v>
      </c>
      <c r="F69" s="227"/>
      <c r="G69" s="227"/>
      <c r="H69" s="227"/>
      <c r="I69" s="227"/>
      <c r="J69" s="9"/>
      <c r="K69" s="227" t="s">
        <v>119</v>
      </c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  <c r="AD69" s="227"/>
      <c r="AE69" s="227"/>
      <c r="AF69" s="227"/>
      <c r="AG69" s="241">
        <f>'02 - dle sborníku URS'!J32</f>
        <v>0</v>
      </c>
      <c r="AH69" s="242"/>
      <c r="AI69" s="242"/>
      <c r="AJ69" s="242"/>
      <c r="AK69" s="242"/>
      <c r="AL69" s="242"/>
      <c r="AM69" s="242"/>
      <c r="AN69" s="241">
        <f t="shared" si="0"/>
        <v>0</v>
      </c>
      <c r="AO69" s="242"/>
      <c r="AP69" s="242"/>
      <c r="AQ69" s="82" t="s">
        <v>92</v>
      </c>
      <c r="AR69" s="46"/>
      <c r="AS69" s="83">
        <v>0</v>
      </c>
      <c r="AT69" s="84">
        <f t="shared" si="1"/>
        <v>0</v>
      </c>
      <c r="AU69" s="85">
        <f>'02 - dle sborníku URS'!P88</f>
        <v>0</v>
      </c>
      <c r="AV69" s="84">
        <f>'02 - dle sborníku URS'!J35</f>
        <v>0</v>
      </c>
      <c r="AW69" s="84">
        <f>'02 - dle sborníku URS'!J36</f>
        <v>0</v>
      </c>
      <c r="AX69" s="84">
        <f>'02 - dle sborníku URS'!J37</f>
        <v>0</v>
      </c>
      <c r="AY69" s="84">
        <f>'02 - dle sborníku URS'!J38</f>
        <v>0</v>
      </c>
      <c r="AZ69" s="84">
        <f>'02 - dle sborníku URS'!F35</f>
        <v>0</v>
      </c>
      <c r="BA69" s="84">
        <f>'02 - dle sborníku URS'!F36</f>
        <v>0</v>
      </c>
      <c r="BB69" s="84">
        <f>'02 - dle sborníku URS'!F37</f>
        <v>0</v>
      </c>
      <c r="BC69" s="84">
        <f>'02 - dle sborníku URS'!F38</f>
        <v>0</v>
      </c>
      <c r="BD69" s="86">
        <f>'02 - dle sborníku URS'!F39</f>
        <v>0</v>
      </c>
      <c r="BT69" s="25" t="s">
        <v>88</v>
      </c>
      <c r="BV69" s="25" t="s">
        <v>81</v>
      </c>
      <c r="BW69" s="25" t="s">
        <v>120</v>
      </c>
      <c r="BX69" s="25" t="s">
        <v>116</v>
      </c>
      <c r="CL69" s="25" t="s">
        <v>35</v>
      </c>
    </row>
    <row r="70" spans="1:91" s="6" customFormat="1" ht="24.75" customHeight="1" x14ac:dyDescent="0.2">
      <c r="B70" s="72"/>
      <c r="C70" s="73"/>
      <c r="D70" s="245" t="s">
        <v>121</v>
      </c>
      <c r="E70" s="245"/>
      <c r="F70" s="245"/>
      <c r="G70" s="245"/>
      <c r="H70" s="245"/>
      <c r="I70" s="74"/>
      <c r="J70" s="245" t="s">
        <v>122</v>
      </c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  <c r="AE70" s="245"/>
      <c r="AF70" s="245"/>
      <c r="AG70" s="240">
        <f>ROUND(SUM(AG71:AG72),2)</f>
        <v>0</v>
      </c>
      <c r="AH70" s="239"/>
      <c r="AI70" s="239"/>
      <c r="AJ70" s="239"/>
      <c r="AK70" s="239"/>
      <c r="AL70" s="239"/>
      <c r="AM70" s="239"/>
      <c r="AN70" s="238">
        <f t="shared" si="0"/>
        <v>0</v>
      </c>
      <c r="AO70" s="239"/>
      <c r="AP70" s="239"/>
      <c r="AQ70" s="75" t="s">
        <v>115</v>
      </c>
      <c r="AR70" s="72"/>
      <c r="AS70" s="76">
        <f>ROUND(SUM(AS71:AS72),2)</f>
        <v>0</v>
      </c>
      <c r="AT70" s="77">
        <f t="shared" si="1"/>
        <v>0</v>
      </c>
      <c r="AU70" s="78">
        <f>ROUND(SUM(AU71:AU72),5)</f>
        <v>0</v>
      </c>
      <c r="AV70" s="77">
        <f>ROUND(AZ70*L29,2)</f>
        <v>0</v>
      </c>
      <c r="AW70" s="77">
        <f>ROUND(BA70*L30,2)</f>
        <v>0</v>
      </c>
      <c r="AX70" s="77">
        <f>ROUND(BB70*L29,2)</f>
        <v>0</v>
      </c>
      <c r="AY70" s="77">
        <f>ROUND(BC70*L30,2)</f>
        <v>0</v>
      </c>
      <c r="AZ70" s="77">
        <f>ROUND(SUM(AZ71:AZ72),2)</f>
        <v>0</v>
      </c>
      <c r="BA70" s="77">
        <f>ROUND(SUM(BA71:BA72),2)</f>
        <v>0</v>
      </c>
      <c r="BB70" s="77">
        <f>ROUND(SUM(BB71:BB72),2)</f>
        <v>0</v>
      </c>
      <c r="BC70" s="77">
        <f>ROUND(SUM(BC71:BC72),2)</f>
        <v>0</v>
      </c>
      <c r="BD70" s="79">
        <f>ROUND(SUM(BD71:BD72),2)</f>
        <v>0</v>
      </c>
      <c r="BS70" s="80" t="s">
        <v>78</v>
      </c>
      <c r="BT70" s="80" t="s">
        <v>86</v>
      </c>
      <c r="BU70" s="80" t="s">
        <v>80</v>
      </c>
      <c r="BV70" s="80" t="s">
        <v>81</v>
      </c>
      <c r="BW70" s="80" t="s">
        <v>123</v>
      </c>
      <c r="BX70" s="80" t="s">
        <v>5</v>
      </c>
      <c r="CL70" s="80" t="s">
        <v>19</v>
      </c>
      <c r="CM70" s="80" t="s">
        <v>88</v>
      </c>
    </row>
    <row r="71" spans="1:91" s="3" customFormat="1" ht="16.5" customHeight="1" x14ac:dyDescent="0.2">
      <c r="A71" s="81" t="s">
        <v>89</v>
      </c>
      <c r="B71" s="46"/>
      <c r="C71" s="9"/>
      <c r="D71" s="9"/>
      <c r="E71" s="227" t="s">
        <v>90</v>
      </c>
      <c r="F71" s="227"/>
      <c r="G71" s="227"/>
      <c r="H71" s="227"/>
      <c r="I71" s="227"/>
      <c r="J71" s="9"/>
      <c r="K71" s="227" t="s">
        <v>117</v>
      </c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27"/>
      <c r="Z71" s="227"/>
      <c r="AA71" s="227"/>
      <c r="AB71" s="227"/>
      <c r="AC71" s="227"/>
      <c r="AD71" s="227"/>
      <c r="AE71" s="227"/>
      <c r="AF71" s="227"/>
      <c r="AG71" s="241">
        <f>'01 - dle sborníku UOŽI_01'!J32</f>
        <v>0</v>
      </c>
      <c r="AH71" s="242"/>
      <c r="AI71" s="242"/>
      <c r="AJ71" s="242"/>
      <c r="AK71" s="242"/>
      <c r="AL71" s="242"/>
      <c r="AM71" s="242"/>
      <c r="AN71" s="241">
        <f t="shared" si="0"/>
        <v>0</v>
      </c>
      <c r="AO71" s="242"/>
      <c r="AP71" s="242"/>
      <c r="AQ71" s="82" t="s">
        <v>92</v>
      </c>
      <c r="AR71" s="46"/>
      <c r="AS71" s="83">
        <v>0</v>
      </c>
      <c r="AT71" s="84">
        <f t="shared" si="1"/>
        <v>0</v>
      </c>
      <c r="AU71" s="85">
        <f>'01 - dle sborníku UOŽI_01'!P91</f>
        <v>0</v>
      </c>
      <c r="AV71" s="84">
        <f>'01 - dle sborníku UOŽI_01'!J35</f>
        <v>0</v>
      </c>
      <c r="AW71" s="84">
        <f>'01 - dle sborníku UOŽI_01'!J36</f>
        <v>0</v>
      </c>
      <c r="AX71" s="84">
        <f>'01 - dle sborníku UOŽI_01'!J37</f>
        <v>0</v>
      </c>
      <c r="AY71" s="84">
        <f>'01 - dle sborníku UOŽI_01'!J38</f>
        <v>0</v>
      </c>
      <c r="AZ71" s="84">
        <f>'01 - dle sborníku UOŽI_01'!F35</f>
        <v>0</v>
      </c>
      <c r="BA71" s="84">
        <f>'01 - dle sborníku UOŽI_01'!F36</f>
        <v>0</v>
      </c>
      <c r="BB71" s="84">
        <f>'01 - dle sborníku UOŽI_01'!F37</f>
        <v>0</v>
      </c>
      <c r="BC71" s="84">
        <f>'01 - dle sborníku UOŽI_01'!F38</f>
        <v>0</v>
      </c>
      <c r="BD71" s="86">
        <f>'01 - dle sborníku UOŽI_01'!F39</f>
        <v>0</v>
      </c>
      <c r="BT71" s="25" t="s">
        <v>88</v>
      </c>
      <c r="BV71" s="25" t="s">
        <v>81</v>
      </c>
      <c r="BW71" s="25" t="s">
        <v>124</v>
      </c>
      <c r="BX71" s="25" t="s">
        <v>123</v>
      </c>
      <c r="CL71" s="25" t="s">
        <v>35</v>
      </c>
    </row>
    <row r="72" spans="1:91" s="3" customFormat="1" ht="16.5" customHeight="1" x14ac:dyDescent="0.2">
      <c r="A72" s="81" t="s">
        <v>89</v>
      </c>
      <c r="B72" s="46"/>
      <c r="C72" s="9"/>
      <c r="D72" s="9"/>
      <c r="E72" s="227" t="s">
        <v>94</v>
      </c>
      <c r="F72" s="227"/>
      <c r="G72" s="227"/>
      <c r="H72" s="227"/>
      <c r="I72" s="227"/>
      <c r="J72" s="9"/>
      <c r="K72" s="227" t="s">
        <v>119</v>
      </c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41">
        <f>'02 - dle sborníku URS_01'!J32</f>
        <v>0</v>
      </c>
      <c r="AH72" s="242"/>
      <c r="AI72" s="242"/>
      <c r="AJ72" s="242"/>
      <c r="AK72" s="242"/>
      <c r="AL72" s="242"/>
      <c r="AM72" s="242"/>
      <c r="AN72" s="241">
        <f t="shared" si="0"/>
        <v>0</v>
      </c>
      <c r="AO72" s="242"/>
      <c r="AP72" s="242"/>
      <c r="AQ72" s="82" t="s">
        <v>92</v>
      </c>
      <c r="AR72" s="46"/>
      <c r="AS72" s="83">
        <v>0</v>
      </c>
      <c r="AT72" s="84">
        <f t="shared" si="1"/>
        <v>0</v>
      </c>
      <c r="AU72" s="85">
        <f>'02 - dle sborníku URS_01'!P88</f>
        <v>0</v>
      </c>
      <c r="AV72" s="84">
        <f>'02 - dle sborníku URS_01'!J35</f>
        <v>0</v>
      </c>
      <c r="AW72" s="84">
        <f>'02 - dle sborníku URS_01'!J36</f>
        <v>0</v>
      </c>
      <c r="AX72" s="84">
        <f>'02 - dle sborníku URS_01'!J37</f>
        <v>0</v>
      </c>
      <c r="AY72" s="84">
        <f>'02 - dle sborníku URS_01'!J38</f>
        <v>0</v>
      </c>
      <c r="AZ72" s="84">
        <f>'02 - dle sborníku URS_01'!F35</f>
        <v>0</v>
      </c>
      <c r="BA72" s="84">
        <f>'02 - dle sborníku URS_01'!F36</f>
        <v>0</v>
      </c>
      <c r="BB72" s="84">
        <f>'02 - dle sborníku URS_01'!F37</f>
        <v>0</v>
      </c>
      <c r="BC72" s="84">
        <f>'02 - dle sborníku URS_01'!F38</f>
        <v>0</v>
      </c>
      <c r="BD72" s="86">
        <f>'02 - dle sborníku URS_01'!F39</f>
        <v>0</v>
      </c>
      <c r="BT72" s="25" t="s">
        <v>88</v>
      </c>
      <c r="BV72" s="25" t="s">
        <v>81</v>
      </c>
      <c r="BW72" s="25" t="s">
        <v>125</v>
      </c>
      <c r="BX72" s="25" t="s">
        <v>123</v>
      </c>
      <c r="CL72" s="25" t="s">
        <v>35</v>
      </c>
    </row>
    <row r="73" spans="1:91" s="6" customFormat="1" ht="24.75" customHeight="1" x14ac:dyDescent="0.2">
      <c r="B73" s="72"/>
      <c r="C73" s="73"/>
      <c r="D73" s="245" t="s">
        <v>126</v>
      </c>
      <c r="E73" s="245"/>
      <c r="F73" s="245"/>
      <c r="G73" s="245"/>
      <c r="H73" s="245"/>
      <c r="I73" s="74"/>
      <c r="J73" s="245" t="s">
        <v>127</v>
      </c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  <c r="AF73" s="245"/>
      <c r="AG73" s="240">
        <f>ROUND(SUM(AG74:AG75),2)</f>
        <v>0</v>
      </c>
      <c r="AH73" s="239"/>
      <c r="AI73" s="239"/>
      <c r="AJ73" s="239"/>
      <c r="AK73" s="239"/>
      <c r="AL73" s="239"/>
      <c r="AM73" s="239"/>
      <c r="AN73" s="238">
        <f t="shared" si="0"/>
        <v>0</v>
      </c>
      <c r="AO73" s="239"/>
      <c r="AP73" s="239"/>
      <c r="AQ73" s="75" t="s">
        <v>115</v>
      </c>
      <c r="AR73" s="72"/>
      <c r="AS73" s="76">
        <f>ROUND(SUM(AS74:AS75),2)</f>
        <v>0</v>
      </c>
      <c r="AT73" s="77">
        <f t="shared" si="1"/>
        <v>0</v>
      </c>
      <c r="AU73" s="78">
        <f>ROUND(SUM(AU74:AU75),5)</f>
        <v>0</v>
      </c>
      <c r="AV73" s="77">
        <f>ROUND(AZ73*L29,2)</f>
        <v>0</v>
      </c>
      <c r="AW73" s="77">
        <f>ROUND(BA73*L30,2)</f>
        <v>0</v>
      </c>
      <c r="AX73" s="77">
        <f>ROUND(BB73*L29,2)</f>
        <v>0</v>
      </c>
      <c r="AY73" s="77">
        <f>ROUND(BC73*L30,2)</f>
        <v>0</v>
      </c>
      <c r="AZ73" s="77">
        <f>ROUND(SUM(AZ74:AZ75),2)</f>
        <v>0</v>
      </c>
      <c r="BA73" s="77">
        <f>ROUND(SUM(BA74:BA75),2)</f>
        <v>0</v>
      </c>
      <c r="BB73" s="77">
        <f>ROUND(SUM(BB74:BB75),2)</f>
        <v>0</v>
      </c>
      <c r="BC73" s="77">
        <f>ROUND(SUM(BC74:BC75),2)</f>
        <v>0</v>
      </c>
      <c r="BD73" s="79">
        <f>ROUND(SUM(BD74:BD75),2)</f>
        <v>0</v>
      </c>
      <c r="BS73" s="80" t="s">
        <v>78</v>
      </c>
      <c r="BT73" s="80" t="s">
        <v>86</v>
      </c>
      <c r="BU73" s="80" t="s">
        <v>80</v>
      </c>
      <c r="BV73" s="80" t="s">
        <v>81</v>
      </c>
      <c r="BW73" s="80" t="s">
        <v>128</v>
      </c>
      <c r="BX73" s="80" t="s">
        <v>5</v>
      </c>
      <c r="CL73" s="80" t="s">
        <v>19</v>
      </c>
      <c r="CM73" s="80" t="s">
        <v>88</v>
      </c>
    </row>
    <row r="74" spans="1:91" s="3" customFormat="1" ht="16.5" customHeight="1" x14ac:dyDescent="0.2">
      <c r="A74" s="81" t="s">
        <v>89</v>
      </c>
      <c r="B74" s="46"/>
      <c r="C74" s="9"/>
      <c r="D74" s="9"/>
      <c r="E74" s="227" t="s">
        <v>90</v>
      </c>
      <c r="F74" s="227"/>
      <c r="G74" s="227"/>
      <c r="H74" s="227"/>
      <c r="I74" s="227"/>
      <c r="J74" s="9"/>
      <c r="K74" s="227" t="s">
        <v>117</v>
      </c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7"/>
      <c r="AG74" s="241">
        <f>'01 - dle sborníku UOŽI_02'!J32</f>
        <v>0</v>
      </c>
      <c r="AH74" s="242"/>
      <c r="AI74" s="242"/>
      <c r="AJ74" s="242"/>
      <c r="AK74" s="242"/>
      <c r="AL74" s="242"/>
      <c r="AM74" s="242"/>
      <c r="AN74" s="241">
        <f t="shared" si="0"/>
        <v>0</v>
      </c>
      <c r="AO74" s="242"/>
      <c r="AP74" s="242"/>
      <c r="AQ74" s="82" t="s">
        <v>92</v>
      </c>
      <c r="AR74" s="46"/>
      <c r="AS74" s="83">
        <v>0</v>
      </c>
      <c r="AT74" s="84">
        <f t="shared" si="1"/>
        <v>0</v>
      </c>
      <c r="AU74" s="85">
        <f>'01 - dle sborníku UOŽI_02'!P91</f>
        <v>0</v>
      </c>
      <c r="AV74" s="84">
        <f>'01 - dle sborníku UOŽI_02'!J35</f>
        <v>0</v>
      </c>
      <c r="AW74" s="84">
        <f>'01 - dle sborníku UOŽI_02'!J36</f>
        <v>0</v>
      </c>
      <c r="AX74" s="84">
        <f>'01 - dle sborníku UOŽI_02'!J37</f>
        <v>0</v>
      </c>
      <c r="AY74" s="84">
        <f>'01 - dle sborníku UOŽI_02'!J38</f>
        <v>0</v>
      </c>
      <c r="AZ74" s="84">
        <f>'01 - dle sborníku UOŽI_02'!F35</f>
        <v>0</v>
      </c>
      <c r="BA74" s="84">
        <f>'01 - dle sborníku UOŽI_02'!F36</f>
        <v>0</v>
      </c>
      <c r="BB74" s="84">
        <f>'01 - dle sborníku UOŽI_02'!F37</f>
        <v>0</v>
      </c>
      <c r="BC74" s="84">
        <f>'01 - dle sborníku UOŽI_02'!F38</f>
        <v>0</v>
      </c>
      <c r="BD74" s="86">
        <f>'01 - dle sborníku UOŽI_02'!F39</f>
        <v>0</v>
      </c>
      <c r="BT74" s="25" t="s">
        <v>88</v>
      </c>
      <c r="BV74" s="25" t="s">
        <v>81</v>
      </c>
      <c r="BW74" s="25" t="s">
        <v>129</v>
      </c>
      <c r="BX74" s="25" t="s">
        <v>128</v>
      </c>
      <c r="CL74" s="25" t="s">
        <v>35</v>
      </c>
    </row>
    <row r="75" spans="1:91" s="3" customFormat="1" ht="16.5" customHeight="1" x14ac:dyDescent="0.2">
      <c r="A75" s="81" t="s">
        <v>89</v>
      </c>
      <c r="B75" s="46"/>
      <c r="C75" s="9"/>
      <c r="D75" s="9"/>
      <c r="E75" s="227" t="s">
        <v>94</v>
      </c>
      <c r="F75" s="227"/>
      <c r="G75" s="227"/>
      <c r="H75" s="227"/>
      <c r="I75" s="227"/>
      <c r="J75" s="9"/>
      <c r="K75" s="227" t="s">
        <v>119</v>
      </c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  <c r="AD75" s="227"/>
      <c r="AE75" s="227"/>
      <c r="AF75" s="227"/>
      <c r="AG75" s="241">
        <f>'02 - dle sborníku URS_02'!J32</f>
        <v>0</v>
      </c>
      <c r="AH75" s="242"/>
      <c r="AI75" s="242"/>
      <c r="AJ75" s="242"/>
      <c r="AK75" s="242"/>
      <c r="AL75" s="242"/>
      <c r="AM75" s="242"/>
      <c r="AN75" s="241">
        <f t="shared" si="0"/>
        <v>0</v>
      </c>
      <c r="AO75" s="242"/>
      <c r="AP75" s="242"/>
      <c r="AQ75" s="82" t="s">
        <v>92</v>
      </c>
      <c r="AR75" s="46"/>
      <c r="AS75" s="83">
        <v>0</v>
      </c>
      <c r="AT75" s="84">
        <f t="shared" si="1"/>
        <v>0</v>
      </c>
      <c r="AU75" s="85">
        <f>'02 - dle sborníku URS_02'!P89</f>
        <v>0</v>
      </c>
      <c r="AV75" s="84">
        <f>'02 - dle sborníku URS_02'!J35</f>
        <v>0</v>
      </c>
      <c r="AW75" s="84">
        <f>'02 - dle sborníku URS_02'!J36</f>
        <v>0</v>
      </c>
      <c r="AX75" s="84">
        <f>'02 - dle sborníku URS_02'!J37</f>
        <v>0</v>
      </c>
      <c r="AY75" s="84">
        <f>'02 - dle sborníku URS_02'!J38</f>
        <v>0</v>
      </c>
      <c r="AZ75" s="84">
        <f>'02 - dle sborníku URS_02'!F35</f>
        <v>0</v>
      </c>
      <c r="BA75" s="84">
        <f>'02 - dle sborníku URS_02'!F36</f>
        <v>0</v>
      </c>
      <c r="BB75" s="84">
        <f>'02 - dle sborníku URS_02'!F37</f>
        <v>0</v>
      </c>
      <c r="BC75" s="84">
        <f>'02 - dle sborníku URS_02'!F38</f>
        <v>0</v>
      </c>
      <c r="BD75" s="86">
        <f>'02 - dle sborníku URS_02'!F39</f>
        <v>0</v>
      </c>
      <c r="BT75" s="25" t="s">
        <v>88</v>
      </c>
      <c r="BV75" s="25" t="s">
        <v>81</v>
      </c>
      <c r="BW75" s="25" t="s">
        <v>130</v>
      </c>
      <c r="BX75" s="25" t="s">
        <v>128</v>
      </c>
      <c r="CL75" s="25" t="s">
        <v>35</v>
      </c>
    </row>
    <row r="76" spans="1:91" s="6" customFormat="1" ht="24.75" customHeight="1" x14ac:dyDescent="0.2">
      <c r="B76" s="72"/>
      <c r="C76" s="73"/>
      <c r="D76" s="245" t="s">
        <v>131</v>
      </c>
      <c r="E76" s="245"/>
      <c r="F76" s="245"/>
      <c r="G76" s="245"/>
      <c r="H76" s="245"/>
      <c r="I76" s="74"/>
      <c r="J76" s="245" t="s">
        <v>132</v>
      </c>
      <c r="K76" s="245"/>
      <c r="L76" s="245"/>
      <c r="M76" s="245"/>
      <c r="N76" s="245"/>
      <c r="O76" s="245"/>
      <c r="P76" s="245"/>
      <c r="Q76" s="245"/>
      <c r="R76" s="245"/>
      <c r="S76" s="245"/>
      <c r="T76" s="245"/>
      <c r="U76" s="245"/>
      <c r="V76" s="245"/>
      <c r="W76" s="245"/>
      <c r="X76" s="245"/>
      <c r="Y76" s="245"/>
      <c r="Z76" s="245"/>
      <c r="AA76" s="245"/>
      <c r="AB76" s="245"/>
      <c r="AC76" s="245"/>
      <c r="AD76" s="245"/>
      <c r="AE76" s="245"/>
      <c r="AF76" s="245"/>
      <c r="AG76" s="240">
        <f>ROUND(SUM(AG77:AG78),2)</f>
        <v>0</v>
      </c>
      <c r="AH76" s="239"/>
      <c r="AI76" s="239"/>
      <c r="AJ76" s="239"/>
      <c r="AK76" s="239"/>
      <c r="AL76" s="239"/>
      <c r="AM76" s="239"/>
      <c r="AN76" s="238">
        <f t="shared" si="0"/>
        <v>0</v>
      </c>
      <c r="AO76" s="239"/>
      <c r="AP76" s="239"/>
      <c r="AQ76" s="75" t="s">
        <v>133</v>
      </c>
      <c r="AR76" s="72"/>
      <c r="AS76" s="76">
        <f>ROUND(SUM(AS77:AS78),2)</f>
        <v>0</v>
      </c>
      <c r="AT76" s="77">
        <f t="shared" si="1"/>
        <v>0</v>
      </c>
      <c r="AU76" s="78">
        <f>ROUND(SUM(AU77:AU78),5)</f>
        <v>0</v>
      </c>
      <c r="AV76" s="77">
        <f>ROUND(AZ76*L29,2)</f>
        <v>0</v>
      </c>
      <c r="AW76" s="77">
        <f>ROUND(BA76*L30,2)</f>
        <v>0</v>
      </c>
      <c r="AX76" s="77">
        <f>ROUND(BB76*L29,2)</f>
        <v>0</v>
      </c>
      <c r="AY76" s="77">
        <f>ROUND(BC76*L30,2)</f>
        <v>0</v>
      </c>
      <c r="AZ76" s="77">
        <f>ROUND(SUM(AZ77:AZ78),2)</f>
        <v>0</v>
      </c>
      <c r="BA76" s="77">
        <f>ROUND(SUM(BA77:BA78),2)</f>
        <v>0</v>
      </c>
      <c r="BB76" s="77">
        <f>ROUND(SUM(BB77:BB78),2)</f>
        <v>0</v>
      </c>
      <c r="BC76" s="77">
        <f>ROUND(SUM(BC77:BC78),2)</f>
        <v>0</v>
      </c>
      <c r="BD76" s="79">
        <f>ROUND(SUM(BD77:BD78),2)</f>
        <v>0</v>
      </c>
      <c r="BS76" s="80" t="s">
        <v>78</v>
      </c>
      <c r="BT76" s="80" t="s">
        <v>86</v>
      </c>
      <c r="BU76" s="80" t="s">
        <v>80</v>
      </c>
      <c r="BV76" s="80" t="s">
        <v>81</v>
      </c>
      <c r="BW76" s="80" t="s">
        <v>134</v>
      </c>
      <c r="BX76" s="80" t="s">
        <v>5</v>
      </c>
      <c r="CL76" s="80" t="s">
        <v>19</v>
      </c>
      <c r="CM76" s="80" t="s">
        <v>88</v>
      </c>
    </row>
    <row r="77" spans="1:91" s="3" customFormat="1" ht="16.5" customHeight="1" x14ac:dyDescent="0.2">
      <c r="A77" s="81" t="s">
        <v>89</v>
      </c>
      <c r="B77" s="46"/>
      <c r="C77" s="9"/>
      <c r="D77" s="9"/>
      <c r="E77" s="227" t="s">
        <v>90</v>
      </c>
      <c r="F77" s="227"/>
      <c r="G77" s="227"/>
      <c r="H77" s="227"/>
      <c r="I77" s="227"/>
      <c r="J77" s="9"/>
      <c r="K77" s="227" t="s">
        <v>117</v>
      </c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  <c r="AF77" s="227"/>
      <c r="AG77" s="241">
        <f>'01 - dle sborníku UOŽI_03'!J32</f>
        <v>0</v>
      </c>
      <c r="AH77" s="242"/>
      <c r="AI77" s="242"/>
      <c r="AJ77" s="242"/>
      <c r="AK77" s="242"/>
      <c r="AL77" s="242"/>
      <c r="AM77" s="242"/>
      <c r="AN77" s="241">
        <f t="shared" si="0"/>
        <v>0</v>
      </c>
      <c r="AO77" s="242"/>
      <c r="AP77" s="242"/>
      <c r="AQ77" s="82" t="s">
        <v>92</v>
      </c>
      <c r="AR77" s="46"/>
      <c r="AS77" s="83">
        <v>0</v>
      </c>
      <c r="AT77" s="84">
        <f t="shared" si="1"/>
        <v>0</v>
      </c>
      <c r="AU77" s="85">
        <f>'01 - dle sborníku UOŽI_03'!P91</f>
        <v>0</v>
      </c>
      <c r="AV77" s="84">
        <f>'01 - dle sborníku UOŽI_03'!J35</f>
        <v>0</v>
      </c>
      <c r="AW77" s="84">
        <f>'01 - dle sborníku UOŽI_03'!J36</f>
        <v>0</v>
      </c>
      <c r="AX77" s="84">
        <f>'01 - dle sborníku UOŽI_03'!J37</f>
        <v>0</v>
      </c>
      <c r="AY77" s="84">
        <f>'01 - dle sborníku UOŽI_03'!J38</f>
        <v>0</v>
      </c>
      <c r="AZ77" s="84">
        <f>'01 - dle sborníku UOŽI_03'!F35</f>
        <v>0</v>
      </c>
      <c r="BA77" s="84">
        <f>'01 - dle sborníku UOŽI_03'!F36</f>
        <v>0</v>
      </c>
      <c r="BB77" s="84">
        <f>'01 - dle sborníku UOŽI_03'!F37</f>
        <v>0</v>
      </c>
      <c r="BC77" s="84">
        <f>'01 - dle sborníku UOŽI_03'!F38</f>
        <v>0</v>
      </c>
      <c r="BD77" s="86">
        <f>'01 - dle sborníku UOŽI_03'!F39</f>
        <v>0</v>
      </c>
      <c r="BT77" s="25" t="s">
        <v>88</v>
      </c>
      <c r="BV77" s="25" t="s">
        <v>81</v>
      </c>
      <c r="BW77" s="25" t="s">
        <v>135</v>
      </c>
      <c r="BX77" s="25" t="s">
        <v>134</v>
      </c>
      <c r="CL77" s="25" t="s">
        <v>35</v>
      </c>
    </row>
    <row r="78" spans="1:91" s="3" customFormat="1" ht="16.5" customHeight="1" x14ac:dyDescent="0.2">
      <c r="A78" s="81" t="s">
        <v>89</v>
      </c>
      <c r="B78" s="46"/>
      <c r="C78" s="9"/>
      <c r="D78" s="9"/>
      <c r="E78" s="227" t="s">
        <v>94</v>
      </c>
      <c r="F78" s="227"/>
      <c r="G78" s="227"/>
      <c r="H78" s="227"/>
      <c r="I78" s="227"/>
      <c r="J78" s="9"/>
      <c r="K78" s="227" t="s">
        <v>119</v>
      </c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41">
        <f>'02 - dle sborníku URS_03'!J32</f>
        <v>0</v>
      </c>
      <c r="AH78" s="242"/>
      <c r="AI78" s="242"/>
      <c r="AJ78" s="242"/>
      <c r="AK78" s="242"/>
      <c r="AL78" s="242"/>
      <c r="AM78" s="242"/>
      <c r="AN78" s="241">
        <f t="shared" si="0"/>
        <v>0</v>
      </c>
      <c r="AO78" s="242"/>
      <c r="AP78" s="242"/>
      <c r="AQ78" s="82" t="s">
        <v>92</v>
      </c>
      <c r="AR78" s="46"/>
      <c r="AS78" s="83">
        <v>0</v>
      </c>
      <c r="AT78" s="84">
        <f t="shared" si="1"/>
        <v>0</v>
      </c>
      <c r="AU78" s="85">
        <f>'02 - dle sborníku URS_03'!P88</f>
        <v>0</v>
      </c>
      <c r="AV78" s="84">
        <f>'02 - dle sborníku URS_03'!J35</f>
        <v>0</v>
      </c>
      <c r="AW78" s="84">
        <f>'02 - dle sborníku URS_03'!J36</f>
        <v>0</v>
      </c>
      <c r="AX78" s="84">
        <f>'02 - dle sborníku URS_03'!J37</f>
        <v>0</v>
      </c>
      <c r="AY78" s="84">
        <f>'02 - dle sborníku URS_03'!J38</f>
        <v>0</v>
      </c>
      <c r="AZ78" s="84">
        <f>'02 - dle sborníku URS_03'!F35</f>
        <v>0</v>
      </c>
      <c r="BA78" s="84">
        <f>'02 - dle sborníku URS_03'!F36</f>
        <v>0</v>
      </c>
      <c r="BB78" s="84">
        <f>'02 - dle sborníku URS_03'!F37</f>
        <v>0</v>
      </c>
      <c r="BC78" s="84">
        <f>'02 - dle sborníku URS_03'!F38</f>
        <v>0</v>
      </c>
      <c r="BD78" s="86">
        <f>'02 - dle sborníku URS_03'!F39</f>
        <v>0</v>
      </c>
      <c r="BT78" s="25" t="s">
        <v>88</v>
      </c>
      <c r="BV78" s="25" t="s">
        <v>81</v>
      </c>
      <c r="BW78" s="25" t="s">
        <v>136</v>
      </c>
      <c r="BX78" s="25" t="s">
        <v>134</v>
      </c>
      <c r="CL78" s="25" t="s">
        <v>35</v>
      </c>
    </row>
    <row r="79" spans="1:91" s="6" customFormat="1" ht="24.75" customHeight="1" x14ac:dyDescent="0.2">
      <c r="B79" s="72"/>
      <c r="C79" s="73"/>
      <c r="D79" s="245" t="s">
        <v>137</v>
      </c>
      <c r="E79" s="245"/>
      <c r="F79" s="245"/>
      <c r="G79" s="245"/>
      <c r="H79" s="245"/>
      <c r="I79" s="74"/>
      <c r="J79" s="245" t="s">
        <v>138</v>
      </c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F79" s="245"/>
      <c r="AG79" s="240">
        <f>ROUND(AG80,2)</f>
        <v>0</v>
      </c>
      <c r="AH79" s="239"/>
      <c r="AI79" s="239"/>
      <c r="AJ79" s="239"/>
      <c r="AK79" s="239"/>
      <c r="AL79" s="239"/>
      <c r="AM79" s="239"/>
      <c r="AN79" s="238">
        <f t="shared" si="0"/>
        <v>0</v>
      </c>
      <c r="AO79" s="239"/>
      <c r="AP79" s="239"/>
      <c r="AQ79" s="75" t="s">
        <v>115</v>
      </c>
      <c r="AR79" s="72"/>
      <c r="AS79" s="76">
        <f>ROUND(AS80,2)</f>
        <v>0</v>
      </c>
      <c r="AT79" s="77">
        <f t="shared" si="1"/>
        <v>0</v>
      </c>
      <c r="AU79" s="78">
        <f>ROUND(AU80,5)</f>
        <v>0</v>
      </c>
      <c r="AV79" s="77">
        <f>ROUND(AZ79*L29,2)</f>
        <v>0</v>
      </c>
      <c r="AW79" s="77">
        <f>ROUND(BA79*L30,2)</f>
        <v>0</v>
      </c>
      <c r="AX79" s="77">
        <f>ROUND(BB79*L29,2)</f>
        <v>0</v>
      </c>
      <c r="AY79" s="77">
        <f>ROUND(BC79*L30,2)</f>
        <v>0</v>
      </c>
      <c r="AZ79" s="77">
        <f>ROUND(AZ80,2)</f>
        <v>0</v>
      </c>
      <c r="BA79" s="77">
        <f>ROUND(BA80,2)</f>
        <v>0</v>
      </c>
      <c r="BB79" s="77">
        <f>ROUND(BB80,2)</f>
        <v>0</v>
      </c>
      <c r="BC79" s="77">
        <f>ROUND(BC80,2)</f>
        <v>0</v>
      </c>
      <c r="BD79" s="79">
        <f>ROUND(BD80,2)</f>
        <v>0</v>
      </c>
      <c r="BS79" s="80" t="s">
        <v>78</v>
      </c>
      <c r="BT79" s="80" t="s">
        <v>86</v>
      </c>
      <c r="BU79" s="80" t="s">
        <v>80</v>
      </c>
      <c r="BV79" s="80" t="s">
        <v>81</v>
      </c>
      <c r="BW79" s="80" t="s">
        <v>139</v>
      </c>
      <c r="BX79" s="80" t="s">
        <v>5</v>
      </c>
      <c r="CL79" s="80" t="s">
        <v>19</v>
      </c>
      <c r="CM79" s="80" t="s">
        <v>88</v>
      </c>
    </row>
    <row r="80" spans="1:91" s="3" customFormat="1" ht="16.5" customHeight="1" x14ac:dyDescent="0.2">
      <c r="A80" s="81" t="s">
        <v>89</v>
      </c>
      <c r="B80" s="46"/>
      <c r="C80" s="9"/>
      <c r="D80" s="9"/>
      <c r="E80" s="227" t="s">
        <v>90</v>
      </c>
      <c r="F80" s="227"/>
      <c r="G80" s="227"/>
      <c r="H80" s="227"/>
      <c r="I80" s="227"/>
      <c r="J80" s="9"/>
      <c r="K80" s="227" t="s">
        <v>117</v>
      </c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7"/>
      <c r="AG80" s="241">
        <f>'01 - dle sborníku UOŽI_04'!J32</f>
        <v>0</v>
      </c>
      <c r="AH80" s="242"/>
      <c r="AI80" s="242"/>
      <c r="AJ80" s="242"/>
      <c r="AK80" s="242"/>
      <c r="AL80" s="242"/>
      <c r="AM80" s="242"/>
      <c r="AN80" s="241">
        <f t="shared" si="0"/>
        <v>0</v>
      </c>
      <c r="AO80" s="242"/>
      <c r="AP80" s="242"/>
      <c r="AQ80" s="82" t="s">
        <v>92</v>
      </c>
      <c r="AR80" s="46"/>
      <c r="AS80" s="83">
        <v>0</v>
      </c>
      <c r="AT80" s="84">
        <f t="shared" si="1"/>
        <v>0</v>
      </c>
      <c r="AU80" s="85">
        <f>'01 - dle sborníku UOŽI_04'!P87</f>
        <v>0</v>
      </c>
      <c r="AV80" s="84">
        <f>'01 - dle sborníku UOŽI_04'!J35</f>
        <v>0</v>
      </c>
      <c r="AW80" s="84">
        <f>'01 - dle sborníku UOŽI_04'!J36</f>
        <v>0</v>
      </c>
      <c r="AX80" s="84">
        <f>'01 - dle sborníku UOŽI_04'!J37</f>
        <v>0</v>
      </c>
      <c r="AY80" s="84">
        <f>'01 - dle sborníku UOŽI_04'!J38</f>
        <v>0</v>
      </c>
      <c r="AZ80" s="84">
        <f>'01 - dle sborníku UOŽI_04'!F35</f>
        <v>0</v>
      </c>
      <c r="BA80" s="84">
        <f>'01 - dle sborníku UOŽI_04'!F36</f>
        <v>0</v>
      </c>
      <c r="BB80" s="84">
        <f>'01 - dle sborníku UOŽI_04'!F37</f>
        <v>0</v>
      </c>
      <c r="BC80" s="84">
        <f>'01 - dle sborníku UOŽI_04'!F38</f>
        <v>0</v>
      </c>
      <c r="BD80" s="86">
        <f>'01 - dle sborníku UOŽI_04'!F39</f>
        <v>0</v>
      </c>
      <c r="BT80" s="25" t="s">
        <v>88</v>
      </c>
      <c r="BV80" s="25" t="s">
        <v>81</v>
      </c>
      <c r="BW80" s="25" t="s">
        <v>140</v>
      </c>
      <c r="BX80" s="25" t="s">
        <v>139</v>
      </c>
      <c r="CL80" s="25" t="s">
        <v>35</v>
      </c>
    </row>
    <row r="81" spans="1:91" s="6" customFormat="1" ht="24.75" customHeight="1" x14ac:dyDescent="0.2">
      <c r="B81" s="72"/>
      <c r="C81" s="73"/>
      <c r="D81" s="245" t="s">
        <v>141</v>
      </c>
      <c r="E81" s="245"/>
      <c r="F81" s="245"/>
      <c r="G81" s="245"/>
      <c r="H81" s="245"/>
      <c r="I81" s="74"/>
      <c r="J81" s="245" t="s">
        <v>142</v>
      </c>
      <c r="K81" s="245"/>
      <c r="L81" s="245"/>
      <c r="M81" s="245"/>
      <c r="N81" s="245"/>
      <c r="O81" s="245"/>
      <c r="P81" s="245"/>
      <c r="Q81" s="245"/>
      <c r="R81" s="245"/>
      <c r="S81" s="245"/>
      <c r="T81" s="245"/>
      <c r="U81" s="245"/>
      <c r="V81" s="245"/>
      <c r="W81" s="245"/>
      <c r="X81" s="245"/>
      <c r="Y81" s="245"/>
      <c r="Z81" s="245"/>
      <c r="AA81" s="245"/>
      <c r="AB81" s="245"/>
      <c r="AC81" s="245"/>
      <c r="AD81" s="245"/>
      <c r="AE81" s="245"/>
      <c r="AF81" s="245"/>
      <c r="AG81" s="240">
        <f>ROUND(SUM(AG82:AG83),2)</f>
        <v>0</v>
      </c>
      <c r="AH81" s="239"/>
      <c r="AI81" s="239"/>
      <c r="AJ81" s="239"/>
      <c r="AK81" s="239"/>
      <c r="AL81" s="239"/>
      <c r="AM81" s="239"/>
      <c r="AN81" s="238">
        <f t="shared" si="0"/>
        <v>0</v>
      </c>
      <c r="AO81" s="239"/>
      <c r="AP81" s="239"/>
      <c r="AQ81" s="75" t="s">
        <v>115</v>
      </c>
      <c r="AR81" s="72"/>
      <c r="AS81" s="76">
        <f>ROUND(SUM(AS82:AS83),2)</f>
        <v>0</v>
      </c>
      <c r="AT81" s="77">
        <f t="shared" si="1"/>
        <v>0</v>
      </c>
      <c r="AU81" s="78">
        <f>ROUND(SUM(AU82:AU83),5)</f>
        <v>0</v>
      </c>
      <c r="AV81" s="77">
        <f>ROUND(AZ81*L29,2)</f>
        <v>0</v>
      </c>
      <c r="AW81" s="77">
        <f>ROUND(BA81*L30,2)</f>
        <v>0</v>
      </c>
      <c r="AX81" s="77">
        <f>ROUND(BB81*L29,2)</f>
        <v>0</v>
      </c>
      <c r="AY81" s="77">
        <f>ROUND(BC81*L30,2)</f>
        <v>0</v>
      </c>
      <c r="AZ81" s="77">
        <f>ROUND(SUM(AZ82:AZ83),2)</f>
        <v>0</v>
      </c>
      <c r="BA81" s="77">
        <f>ROUND(SUM(BA82:BA83),2)</f>
        <v>0</v>
      </c>
      <c r="BB81" s="77">
        <f>ROUND(SUM(BB82:BB83),2)</f>
        <v>0</v>
      </c>
      <c r="BC81" s="77">
        <f>ROUND(SUM(BC82:BC83),2)</f>
        <v>0</v>
      </c>
      <c r="BD81" s="79">
        <f>ROUND(SUM(BD82:BD83),2)</f>
        <v>0</v>
      </c>
      <c r="BS81" s="80" t="s">
        <v>78</v>
      </c>
      <c r="BT81" s="80" t="s">
        <v>86</v>
      </c>
      <c r="BU81" s="80" t="s">
        <v>80</v>
      </c>
      <c r="BV81" s="80" t="s">
        <v>81</v>
      </c>
      <c r="BW81" s="80" t="s">
        <v>143</v>
      </c>
      <c r="BX81" s="80" t="s">
        <v>5</v>
      </c>
      <c r="CL81" s="80" t="s">
        <v>19</v>
      </c>
      <c r="CM81" s="80" t="s">
        <v>88</v>
      </c>
    </row>
    <row r="82" spans="1:91" s="3" customFormat="1" ht="16.5" customHeight="1" x14ac:dyDescent="0.2">
      <c r="A82" s="81" t="s">
        <v>89</v>
      </c>
      <c r="B82" s="46"/>
      <c r="C82" s="9"/>
      <c r="D82" s="9"/>
      <c r="E82" s="227" t="s">
        <v>90</v>
      </c>
      <c r="F82" s="227"/>
      <c r="G82" s="227"/>
      <c r="H82" s="227"/>
      <c r="I82" s="227"/>
      <c r="J82" s="9"/>
      <c r="K82" s="227" t="s">
        <v>117</v>
      </c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  <c r="AF82" s="227"/>
      <c r="AG82" s="241">
        <f>'01 - dle sborníku UOŽI_05'!J32</f>
        <v>0</v>
      </c>
      <c r="AH82" s="242"/>
      <c r="AI82" s="242"/>
      <c r="AJ82" s="242"/>
      <c r="AK82" s="242"/>
      <c r="AL82" s="242"/>
      <c r="AM82" s="242"/>
      <c r="AN82" s="241">
        <f t="shared" si="0"/>
        <v>0</v>
      </c>
      <c r="AO82" s="242"/>
      <c r="AP82" s="242"/>
      <c r="AQ82" s="82" t="s">
        <v>92</v>
      </c>
      <c r="AR82" s="46"/>
      <c r="AS82" s="83">
        <v>0</v>
      </c>
      <c r="AT82" s="84">
        <f t="shared" si="1"/>
        <v>0</v>
      </c>
      <c r="AU82" s="85">
        <f>'01 - dle sborníku UOŽI_05'!P87</f>
        <v>0</v>
      </c>
      <c r="AV82" s="84">
        <f>'01 - dle sborníku UOŽI_05'!J35</f>
        <v>0</v>
      </c>
      <c r="AW82" s="84">
        <f>'01 - dle sborníku UOŽI_05'!J36</f>
        <v>0</v>
      </c>
      <c r="AX82" s="84">
        <f>'01 - dle sborníku UOŽI_05'!J37</f>
        <v>0</v>
      </c>
      <c r="AY82" s="84">
        <f>'01 - dle sborníku UOŽI_05'!J38</f>
        <v>0</v>
      </c>
      <c r="AZ82" s="84">
        <f>'01 - dle sborníku UOŽI_05'!F35</f>
        <v>0</v>
      </c>
      <c r="BA82" s="84">
        <f>'01 - dle sborníku UOŽI_05'!F36</f>
        <v>0</v>
      </c>
      <c r="BB82" s="84">
        <f>'01 - dle sborníku UOŽI_05'!F37</f>
        <v>0</v>
      </c>
      <c r="BC82" s="84">
        <f>'01 - dle sborníku UOŽI_05'!F38</f>
        <v>0</v>
      </c>
      <c r="BD82" s="86">
        <f>'01 - dle sborníku UOŽI_05'!F39</f>
        <v>0</v>
      </c>
      <c r="BT82" s="25" t="s">
        <v>88</v>
      </c>
      <c r="BV82" s="25" t="s">
        <v>81</v>
      </c>
      <c r="BW82" s="25" t="s">
        <v>144</v>
      </c>
      <c r="BX82" s="25" t="s">
        <v>143</v>
      </c>
      <c r="CL82" s="25" t="s">
        <v>35</v>
      </c>
    </row>
    <row r="83" spans="1:91" s="3" customFormat="1" ht="16.5" customHeight="1" x14ac:dyDescent="0.2">
      <c r="A83" s="81" t="s">
        <v>89</v>
      </c>
      <c r="B83" s="46"/>
      <c r="C83" s="9"/>
      <c r="D83" s="9"/>
      <c r="E83" s="227" t="s">
        <v>94</v>
      </c>
      <c r="F83" s="227"/>
      <c r="G83" s="227"/>
      <c r="H83" s="227"/>
      <c r="I83" s="227"/>
      <c r="J83" s="9"/>
      <c r="K83" s="227" t="s">
        <v>145</v>
      </c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  <c r="AF83" s="227"/>
      <c r="AG83" s="241">
        <f>'02 - dle sborníku ÚRS'!J32</f>
        <v>0</v>
      </c>
      <c r="AH83" s="242"/>
      <c r="AI83" s="242"/>
      <c r="AJ83" s="242"/>
      <c r="AK83" s="242"/>
      <c r="AL83" s="242"/>
      <c r="AM83" s="242"/>
      <c r="AN83" s="241">
        <f t="shared" si="0"/>
        <v>0</v>
      </c>
      <c r="AO83" s="242"/>
      <c r="AP83" s="242"/>
      <c r="AQ83" s="82" t="s">
        <v>92</v>
      </c>
      <c r="AR83" s="46"/>
      <c r="AS83" s="83">
        <v>0</v>
      </c>
      <c r="AT83" s="84">
        <f t="shared" si="1"/>
        <v>0</v>
      </c>
      <c r="AU83" s="85">
        <f>'02 - dle sborníku ÚRS'!P87</f>
        <v>0</v>
      </c>
      <c r="AV83" s="84">
        <f>'02 - dle sborníku ÚRS'!J35</f>
        <v>0</v>
      </c>
      <c r="AW83" s="84">
        <f>'02 - dle sborníku ÚRS'!J36</f>
        <v>0</v>
      </c>
      <c r="AX83" s="84">
        <f>'02 - dle sborníku ÚRS'!J37</f>
        <v>0</v>
      </c>
      <c r="AY83" s="84">
        <f>'02 - dle sborníku ÚRS'!J38</f>
        <v>0</v>
      </c>
      <c r="AZ83" s="84">
        <f>'02 - dle sborníku ÚRS'!F35</f>
        <v>0</v>
      </c>
      <c r="BA83" s="84">
        <f>'02 - dle sborníku ÚRS'!F36</f>
        <v>0</v>
      </c>
      <c r="BB83" s="84">
        <f>'02 - dle sborníku ÚRS'!F37</f>
        <v>0</v>
      </c>
      <c r="BC83" s="84">
        <f>'02 - dle sborníku ÚRS'!F38</f>
        <v>0</v>
      </c>
      <c r="BD83" s="86">
        <f>'02 - dle sborníku ÚRS'!F39</f>
        <v>0</v>
      </c>
      <c r="BT83" s="25" t="s">
        <v>88</v>
      </c>
      <c r="BV83" s="25" t="s">
        <v>81</v>
      </c>
      <c r="BW83" s="25" t="s">
        <v>146</v>
      </c>
      <c r="BX83" s="25" t="s">
        <v>143</v>
      </c>
      <c r="CL83" s="25" t="s">
        <v>35</v>
      </c>
    </row>
    <row r="84" spans="1:91" s="6" customFormat="1" ht="16.5" customHeight="1" x14ac:dyDescent="0.2">
      <c r="B84" s="72"/>
      <c r="C84" s="73"/>
      <c r="D84" s="245" t="s">
        <v>147</v>
      </c>
      <c r="E84" s="245"/>
      <c r="F84" s="245"/>
      <c r="G84" s="245"/>
      <c r="H84" s="245"/>
      <c r="I84" s="74"/>
      <c r="J84" s="245" t="s">
        <v>148</v>
      </c>
      <c r="K84" s="245"/>
      <c r="L84" s="245"/>
      <c r="M84" s="245"/>
      <c r="N84" s="245"/>
      <c r="O84" s="245"/>
      <c r="P84" s="245"/>
      <c r="Q84" s="245"/>
      <c r="R84" s="245"/>
      <c r="S84" s="245"/>
      <c r="T84" s="245"/>
      <c r="U84" s="245"/>
      <c r="V84" s="245"/>
      <c r="W84" s="245"/>
      <c r="X84" s="245"/>
      <c r="Y84" s="245"/>
      <c r="Z84" s="245"/>
      <c r="AA84" s="245"/>
      <c r="AB84" s="245"/>
      <c r="AC84" s="245"/>
      <c r="AD84" s="245"/>
      <c r="AE84" s="245"/>
      <c r="AF84" s="245"/>
      <c r="AG84" s="240">
        <f>ROUND(AG85,2)</f>
        <v>0</v>
      </c>
      <c r="AH84" s="239"/>
      <c r="AI84" s="239"/>
      <c r="AJ84" s="239"/>
      <c r="AK84" s="239"/>
      <c r="AL84" s="239"/>
      <c r="AM84" s="239"/>
      <c r="AN84" s="238">
        <f t="shared" si="0"/>
        <v>0</v>
      </c>
      <c r="AO84" s="239"/>
      <c r="AP84" s="239"/>
      <c r="AQ84" s="75" t="s">
        <v>148</v>
      </c>
      <c r="AR84" s="72"/>
      <c r="AS84" s="76">
        <f>ROUND(AS85,2)</f>
        <v>0</v>
      </c>
      <c r="AT84" s="77">
        <f t="shared" si="1"/>
        <v>0</v>
      </c>
      <c r="AU84" s="78">
        <f>ROUND(AU85,5)</f>
        <v>0</v>
      </c>
      <c r="AV84" s="77">
        <f>ROUND(AZ84*L29,2)</f>
        <v>0</v>
      </c>
      <c r="AW84" s="77">
        <f>ROUND(BA84*L30,2)</f>
        <v>0</v>
      </c>
      <c r="AX84" s="77">
        <f>ROUND(BB84*L29,2)</f>
        <v>0</v>
      </c>
      <c r="AY84" s="77">
        <f>ROUND(BC84*L30,2)</f>
        <v>0</v>
      </c>
      <c r="AZ84" s="77">
        <f>ROUND(AZ85,2)</f>
        <v>0</v>
      </c>
      <c r="BA84" s="77">
        <f>ROUND(BA85,2)</f>
        <v>0</v>
      </c>
      <c r="BB84" s="77">
        <f>ROUND(BB85,2)</f>
        <v>0</v>
      </c>
      <c r="BC84" s="77">
        <f>ROUND(BC85,2)</f>
        <v>0</v>
      </c>
      <c r="BD84" s="79">
        <f>ROUND(BD85,2)</f>
        <v>0</v>
      </c>
      <c r="BS84" s="80" t="s">
        <v>78</v>
      </c>
      <c r="BT84" s="80" t="s">
        <v>86</v>
      </c>
      <c r="BU84" s="80" t="s">
        <v>80</v>
      </c>
      <c r="BV84" s="80" t="s">
        <v>81</v>
      </c>
      <c r="BW84" s="80" t="s">
        <v>149</v>
      </c>
      <c r="BX84" s="80" t="s">
        <v>5</v>
      </c>
      <c r="CL84" s="80" t="s">
        <v>19</v>
      </c>
      <c r="CM84" s="80" t="s">
        <v>88</v>
      </c>
    </row>
    <row r="85" spans="1:91" s="3" customFormat="1" ht="16.5" customHeight="1" x14ac:dyDescent="0.2">
      <c r="A85" s="81" t="s">
        <v>89</v>
      </c>
      <c r="B85" s="46"/>
      <c r="C85" s="9"/>
      <c r="D85" s="9"/>
      <c r="E85" s="227" t="s">
        <v>90</v>
      </c>
      <c r="F85" s="227"/>
      <c r="G85" s="227"/>
      <c r="H85" s="227"/>
      <c r="I85" s="227"/>
      <c r="J85" s="9"/>
      <c r="K85" s="227" t="s">
        <v>148</v>
      </c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41">
        <f>'01 - VON'!J32</f>
        <v>0</v>
      </c>
      <c r="AH85" s="242"/>
      <c r="AI85" s="242"/>
      <c r="AJ85" s="242"/>
      <c r="AK85" s="242"/>
      <c r="AL85" s="242"/>
      <c r="AM85" s="242"/>
      <c r="AN85" s="241">
        <f t="shared" si="0"/>
        <v>0</v>
      </c>
      <c r="AO85" s="242"/>
      <c r="AP85" s="242"/>
      <c r="AQ85" s="82" t="s">
        <v>92</v>
      </c>
      <c r="AR85" s="46"/>
      <c r="AS85" s="87">
        <v>0</v>
      </c>
      <c r="AT85" s="88">
        <f t="shared" si="1"/>
        <v>0</v>
      </c>
      <c r="AU85" s="89">
        <f>'01 - VON'!P87</f>
        <v>0</v>
      </c>
      <c r="AV85" s="88">
        <f>'01 - VON'!J35</f>
        <v>0</v>
      </c>
      <c r="AW85" s="88">
        <f>'01 - VON'!J36</f>
        <v>0</v>
      </c>
      <c r="AX85" s="88">
        <f>'01 - VON'!J37</f>
        <v>0</v>
      </c>
      <c r="AY85" s="88">
        <f>'01 - VON'!J38</f>
        <v>0</v>
      </c>
      <c r="AZ85" s="88">
        <f>'01 - VON'!F35</f>
        <v>0</v>
      </c>
      <c r="BA85" s="88">
        <f>'01 - VON'!F36</f>
        <v>0</v>
      </c>
      <c r="BB85" s="88">
        <f>'01 - VON'!F37</f>
        <v>0</v>
      </c>
      <c r="BC85" s="88">
        <f>'01 - VON'!F38</f>
        <v>0</v>
      </c>
      <c r="BD85" s="90">
        <f>'01 - VON'!F39</f>
        <v>0</v>
      </c>
      <c r="BT85" s="25" t="s">
        <v>88</v>
      </c>
      <c r="BV85" s="25" t="s">
        <v>81</v>
      </c>
      <c r="BW85" s="25" t="s">
        <v>150</v>
      </c>
      <c r="BX85" s="25" t="s">
        <v>149</v>
      </c>
      <c r="CL85" s="25" t="s">
        <v>35</v>
      </c>
    </row>
    <row r="86" spans="1:91" s="1" customFormat="1" ht="30" customHeight="1" x14ac:dyDescent="0.2">
      <c r="B86" s="33"/>
      <c r="AR86" s="33"/>
    </row>
    <row r="87" spans="1:91" s="1" customFormat="1" ht="6.9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33"/>
    </row>
  </sheetData>
  <sheetProtection algorithmName="SHA-512" hashValue="RwQIU7ulmHUpOmIVA2VqfGrnBeH8wp8hXvGGdptLHvj92LqzTyR8/BCOtWrZb/SxS+2pSzoXMxj6jpaoS7otzQ==" saltValue="cpvaJNqNSR4p9Hwf5EO3dqoV9K1lisadyTgVMaWcHDNO6CkBxEuQxqjhjJAlZPI9MDhqY79weebF7XYoHaAQYQ==" spinCount="100000" sheet="1" objects="1" scenarios="1" formatColumns="0" formatRows="0"/>
  <mergeCells count="162">
    <mergeCell ref="D64:H64"/>
    <mergeCell ref="J64:AF64"/>
    <mergeCell ref="E65:I65"/>
    <mergeCell ref="K65:AF65"/>
    <mergeCell ref="E66:I66"/>
    <mergeCell ref="K66:AF66"/>
    <mergeCell ref="D67:H67"/>
    <mergeCell ref="J67:AF67"/>
    <mergeCell ref="E68:I68"/>
    <mergeCell ref="K68:AF68"/>
    <mergeCell ref="K69:AF69"/>
    <mergeCell ref="E69:I69"/>
    <mergeCell ref="J70:AF70"/>
    <mergeCell ref="D70:H70"/>
    <mergeCell ref="K71:AF71"/>
    <mergeCell ref="E71:I71"/>
    <mergeCell ref="K72:AF72"/>
    <mergeCell ref="E72:I72"/>
    <mergeCell ref="D73:H73"/>
    <mergeCell ref="J73:AF73"/>
    <mergeCell ref="E74:I74"/>
    <mergeCell ref="K74:AF74"/>
    <mergeCell ref="E75:I75"/>
    <mergeCell ref="K75:AF75"/>
    <mergeCell ref="D76:H76"/>
    <mergeCell ref="J76:AF76"/>
    <mergeCell ref="K77:AF77"/>
    <mergeCell ref="E77:I77"/>
    <mergeCell ref="E78:I78"/>
    <mergeCell ref="K78:AF78"/>
    <mergeCell ref="D79:H79"/>
    <mergeCell ref="J79:AF79"/>
    <mergeCell ref="E80:I80"/>
    <mergeCell ref="K80:AF80"/>
    <mergeCell ref="D81:H81"/>
    <mergeCell ref="J81:AF81"/>
    <mergeCell ref="E82:I82"/>
    <mergeCell ref="K82:AF82"/>
    <mergeCell ref="E83:I83"/>
    <mergeCell ref="K83:AF83"/>
    <mergeCell ref="D84:H84"/>
    <mergeCell ref="J84:AF84"/>
    <mergeCell ref="E85:I85"/>
    <mergeCell ref="K85:AF85"/>
    <mergeCell ref="AN61:AP61"/>
    <mergeCell ref="AG61:AM61"/>
    <mergeCell ref="AN62:AP62"/>
    <mergeCell ref="AG62:AM6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N81:AP81"/>
    <mergeCell ref="AG81:AM81"/>
    <mergeCell ref="AN82:AP82"/>
    <mergeCell ref="AG82:AM82"/>
    <mergeCell ref="AN83:AP83"/>
    <mergeCell ref="AG83:AM83"/>
    <mergeCell ref="AN84:AP84"/>
    <mergeCell ref="AG84:AM84"/>
    <mergeCell ref="AN85:AP85"/>
    <mergeCell ref="AG85:AM85"/>
    <mergeCell ref="K62:AF62"/>
    <mergeCell ref="E62:I62"/>
    <mergeCell ref="L45:AO45"/>
    <mergeCell ref="I52:AF52"/>
    <mergeCell ref="C52:G52"/>
    <mergeCell ref="D55:H55"/>
    <mergeCell ref="J55:AF55"/>
    <mergeCell ref="K56:AF56"/>
    <mergeCell ref="E56:I56"/>
    <mergeCell ref="K57:AF57"/>
    <mergeCell ref="E57:I57"/>
    <mergeCell ref="AN54:AP54"/>
    <mergeCell ref="J58:AF58"/>
    <mergeCell ref="D58:H58"/>
    <mergeCell ref="K59:AF59"/>
    <mergeCell ref="E59:I59"/>
    <mergeCell ref="K60:AF60"/>
    <mergeCell ref="E60:I60"/>
    <mergeCell ref="J61:AF61"/>
    <mergeCell ref="D61:H61"/>
    <mergeCell ref="L32:P32"/>
    <mergeCell ref="W32:AE32"/>
    <mergeCell ref="AK32:AO32"/>
    <mergeCell ref="K63:AF63"/>
    <mergeCell ref="E63:I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AG54:AM54"/>
    <mergeCell ref="L33:P33"/>
    <mergeCell ref="AK33:AO33"/>
    <mergeCell ref="W33:AE33"/>
    <mergeCell ref="AK35:AO35"/>
    <mergeCell ref="X35:AB35"/>
    <mergeCell ref="AR2:BE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</mergeCells>
  <hyperlinks>
    <hyperlink ref="A56" location="'01 - Zabezpečovací zařízení'!C2" display="/"/>
    <hyperlink ref="A57" location="'02 - Zemní práce'!C2" display="/"/>
    <hyperlink ref="A59" location="'01 - Zabezpečovací zařízení_01'!C2" display="/"/>
    <hyperlink ref="A60" location="'02 - Zemní práce_01'!C2" display="/"/>
    <hyperlink ref="A62" location="'01 - zabezpečovací zařízení_02'!C2" display="/"/>
    <hyperlink ref="A63" location="'02 - Zemní práce_02'!C2" display="/"/>
    <hyperlink ref="A65" location="'01 - Zabezpečovací zařízení_03'!C2" display="/"/>
    <hyperlink ref="A66" location="'02 - Zemní práce_03'!C2" display="/"/>
    <hyperlink ref="A68" location="'01 - dle sborníku UOŽI'!C2" display="/"/>
    <hyperlink ref="A69" location="'02 - dle sborníku URS'!C2" display="/"/>
    <hyperlink ref="A71" location="'01 - dle sborníku UOŽI_01'!C2" display="/"/>
    <hyperlink ref="A72" location="'02 - dle sborníku URS_01'!C2" display="/"/>
    <hyperlink ref="A74" location="'01 - dle sborníku UOŽI_02'!C2" display="/"/>
    <hyperlink ref="A75" location="'02 - dle sborníku URS_02'!C2" display="/"/>
    <hyperlink ref="A77" location="'01 - dle sborníku UOŽI_03'!C2" display="/"/>
    <hyperlink ref="A78" location="'02 - dle sborníku URS_03'!C2" display="/"/>
    <hyperlink ref="A80" location="'01 - dle sborníku UOŽI_04'!C2" display="/"/>
    <hyperlink ref="A82" location="'01 - dle sborníku UOŽI_05'!C2" display="/"/>
    <hyperlink ref="A83" location="'02 - dle sborníku ÚRS'!C2" display="/"/>
    <hyperlink ref="A85" location="'01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0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118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1432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156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ROUND((SUM(BE91:BE179)),  2)</f>
        <v>0</v>
      </c>
      <c r="I35" s="94">
        <v>0.21</v>
      </c>
      <c r="J35" s="84">
        <f>ROUND(((SUM(BE91:BE179))*I35),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ROUND((SUM(BF91:BF179)),  2)</f>
        <v>0</v>
      </c>
      <c r="I36" s="94">
        <v>0.15</v>
      </c>
      <c r="J36" s="84">
        <f>ROUND(((SUM(BF91:BF179))*I36),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ROUND((SUM(BG91:BG179)),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ROUND((SUM(BH91:BH179)),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ROUND((SUM(BI91:BI179)),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1432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22,317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1434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1435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1436</v>
      </c>
      <c r="E66" s="110"/>
      <c r="F66" s="110"/>
      <c r="G66" s="110"/>
      <c r="H66" s="110"/>
      <c r="I66" s="110"/>
      <c r="J66" s="111">
        <f>J109</f>
        <v>0</v>
      </c>
      <c r="L66" s="108"/>
    </row>
    <row r="67" spans="2:12" s="9" customFormat="1" ht="19.899999999999999" hidden="1" customHeight="1" x14ac:dyDescent="0.2">
      <c r="B67" s="108"/>
      <c r="D67" s="109" t="s">
        <v>1437</v>
      </c>
      <c r="E67" s="110"/>
      <c r="F67" s="110"/>
      <c r="G67" s="110"/>
      <c r="H67" s="110"/>
      <c r="I67" s="110"/>
      <c r="J67" s="111">
        <f>J121</f>
        <v>0</v>
      </c>
      <c r="L67" s="108"/>
    </row>
    <row r="68" spans="2:12" s="8" customFormat="1" ht="24.95" hidden="1" customHeight="1" x14ac:dyDescent="0.2">
      <c r="B68" s="104"/>
      <c r="D68" s="105" t="s">
        <v>1438</v>
      </c>
      <c r="E68" s="106"/>
      <c r="F68" s="106"/>
      <c r="G68" s="106"/>
      <c r="H68" s="106"/>
      <c r="I68" s="106"/>
      <c r="J68" s="107">
        <f>J133</f>
        <v>0</v>
      </c>
      <c r="L68" s="104"/>
    </row>
    <row r="69" spans="2:12" s="8" customFormat="1" ht="24.95" hidden="1" customHeight="1" x14ac:dyDescent="0.2">
      <c r="B69" s="104"/>
      <c r="D69" s="105" t="s">
        <v>1439</v>
      </c>
      <c r="E69" s="106"/>
      <c r="F69" s="106"/>
      <c r="G69" s="106"/>
      <c r="H69" s="106"/>
      <c r="I69" s="106"/>
      <c r="J69" s="107">
        <f>J172</f>
        <v>0</v>
      </c>
      <c r="L69" s="104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1432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01 - dle sborníku UOŽI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22,317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P92+P133+P172</f>
        <v>0</v>
      </c>
      <c r="Q91" s="51"/>
      <c r="R91" s="117">
        <f>R92+R133+R172</f>
        <v>0</v>
      </c>
      <c r="S91" s="51"/>
      <c r="T91" s="118">
        <f>T92+T133+T172</f>
        <v>0</v>
      </c>
      <c r="AT91" s="17" t="s">
        <v>78</v>
      </c>
      <c r="AU91" s="17" t="s">
        <v>161</v>
      </c>
      <c r="BK91" s="119">
        <f>BK92+BK133+BK172</f>
        <v>0</v>
      </c>
    </row>
    <row r="92" spans="2:65" s="11" customFormat="1" ht="25.9" customHeight="1" x14ac:dyDescent="0.2">
      <c r="B92" s="120"/>
      <c r="D92" s="121" t="s">
        <v>78</v>
      </c>
      <c r="E92" s="122" t="s">
        <v>94</v>
      </c>
      <c r="F92" s="122" t="s">
        <v>290</v>
      </c>
      <c r="I92" s="123"/>
      <c r="J92" s="124">
        <f>BK92</f>
        <v>0</v>
      </c>
      <c r="L92" s="120"/>
      <c r="M92" s="125"/>
      <c r="P92" s="126">
        <f>P93+P109+P121</f>
        <v>0</v>
      </c>
      <c r="R92" s="126">
        <f>R93+R109+R121</f>
        <v>0</v>
      </c>
      <c r="T92" s="127">
        <f>T93+T109+T121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BK93+BK109+BK121</f>
        <v>0</v>
      </c>
    </row>
    <row r="93" spans="2:65" s="11" customFormat="1" ht="22.9" customHeight="1" x14ac:dyDescent="0.2">
      <c r="B93" s="120"/>
      <c r="D93" s="121" t="s">
        <v>78</v>
      </c>
      <c r="E93" s="174" t="s">
        <v>1440</v>
      </c>
      <c r="F93" s="174" t="s">
        <v>1441</v>
      </c>
      <c r="I93" s="123"/>
      <c r="J93" s="175">
        <f>BK93</f>
        <v>0</v>
      </c>
      <c r="L93" s="120"/>
      <c r="M93" s="125"/>
      <c r="P93" s="126">
        <f>SUM(P94:P108)</f>
        <v>0</v>
      </c>
      <c r="R93" s="126">
        <f>SUM(R94:R108)</f>
        <v>0</v>
      </c>
      <c r="T93" s="127">
        <f>SUM(T94:T108)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SUM(BK94:BK108)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1442</v>
      </c>
      <c r="F94" s="166" t="s">
        <v>1443</v>
      </c>
      <c r="G94" s="167" t="s">
        <v>191</v>
      </c>
      <c r="H94" s="168">
        <v>8</v>
      </c>
      <c r="I94" s="169"/>
      <c r="J94" s="170">
        <f t="shared" ref="J94:J108" si="0">ROUND(I94*H94,2)</f>
        <v>0</v>
      </c>
      <c r="K94" s="166" t="s">
        <v>192</v>
      </c>
      <c r="L94" s="171"/>
      <c r="M94" s="172" t="s">
        <v>35</v>
      </c>
      <c r="N94" s="173" t="s">
        <v>50</v>
      </c>
      <c r="P94" s="139">
        <f t="shared" ref="P94:P108" si="1">O94*H94</f>
        <v>0</v>
      </c>
      <c r="Q94" s="139">
        <v>0</v>
      </c>
      <c r="R94" s="139">
        <f t="shared" ref="R94:R108" si="2">Q94*H94</f>
        <v>0</v>
      </c>
      <c r="S94" s="139">
        <v>0</v>
      </c>
      <c r="T94" s="140">
        <f t="shared" ref="T94:T108" si="3"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 t="shared" ref="BE94:BE108" si="4">IF(N94="základní",J94,0)</f>
        <v>0</v>
      </c>
      <c r="BF94" s="142">
        <f t="shared" ref="BF94:BF108" si="5">IF(N94="snížená",J94,0)</f>
        <v>0</v>
      </c>
      <c r="BG94" s="142">
        <f t="shared" ref="BG94:BG108" si="6">IF(N94="zákl. přenesená",J94,0)</f>
        <v>0</v>
      </c>
      <c r="BH94" s="142">
        <f t="shared" ref="BH94:BH108" si="7">IF(N94="sníž. přenesená",J94,0)</f>
        <v>0</v>
      </c>
      <c r="BI94" s="142">
        <f t="shared" ref="BI94:BI108" si="8">IF(N94="nulová",J94,0)</f>
        <v>0</v>
      </c>
      <c r="BJ94" s="17" t="s">
        <v>86</v>
      </c>
      <c r="BK94" s="142">
        <f t="shared" ref="BK94:BK108" si="9">ROUND(I94*H94,2)</f>
        <v>0</v>
      </c>
      <c r="BL94" s="17" t="s">
        <v>217</v>
      </c>
      <c r="BM94" s="141" t="s">
        <v>1444</v>
      </c>
    </row>
    <row r="95" spans="2:65" s="1" customFormat="1" ht="24.2" customHeight="1" x14ac:dyDescent="0.2">
      <c r="B95" s="33"/>
      <c r="C95" s="130" t="s">
        <v>88</v>
      </c>
      <c r="D95" s="130" t="s">
        <v>188</v>
      </c>
      <c r="E95" s="131" t="s">
        <v>1445</v>
      </c>
      <c r="F95" s="132" t="s">
        <v>1446</v>
      </c>
      <c r="G95" s="133" t="s">
        <v>191</v>
      </c>
      <c r="H95" s="134">
        <v>8</v>
      </c>
      <c r="I95" s="135"/>
      <c r="J95" s="136">
        <f t="shared" si="0"/>
        <v>0</v>
      </c>
      <c r="K95" s="132" t="s">
        <v>192</v>
      </c>
      <c r="L95" s="33"/>
      <c r="M95" s="137" t="s">
        <v>35</v>
      </c>
      <c r="N95" s="138" t="s">
        <v>50</v>
      </c>
      <c r="P95" s="139">
        <f t="shared" si="1"/>
        <v>0</v>
      </c>
      <c r="Q95" s="139">
        <v>0</v>
      </c>
      <c r="R95" s="139">
        <f t="shared" si="2"/>
        <v>0</v>
      </c>
      <c r="S95" s="139">
        <v>0</v>
      </c>
      <c r="T95" s="140">
        <f t="shared" si="3"/>
        <v>0</v>
      </c>
      <c r="AR95" s="141" t="s">
        <v>193</v>
      </c>
      <c r="AT95" s="141" t="s">
        <v>188</v>
      </c>
      <c r="AU95" s="141" t="s">
        <v>88</v>
      </c>
      <c r="AY95" s="17" t="s">
        <v>187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7" t="s">
        <v>86</v>
      </c>
      <c r="BK95" s="142">
        <f t="shared" si="9"/>
        <v>0</v>
      </c>
      <c r="BL95" s="17" t="s">
        <v>193</v>
      </c>
      <c r="BM95" s="141" t="s">
        <v>1447</v>
      </c>
    </row>
    <row r="96" spans="2:65" s="1" customFormat="1" ht="21.75" customHeight="1" x14ac:dyDescent="0.2">
      <c r="B96" s="33"/>
      <c r="C96" s="164" t="s">
        <v>207</v>
      </c>
      <c r="D96" s="164" t="s">
        <v>213</v>
      </c>
      <c r="E96" s="165" t="s">
        <v>1448</v>
      </c>
      <c r="F96" s="166" t="s">
        <v>1449</v>
      </c>
      <c r="G96" s="167" t="s">
        <v>191</v>
      </c>
      <c r="H96" s="168">
        <v>20</v>
      </c>
      <c r="I96" s="169"/>
      <c r="J96" s="170">
        <f t="shared" si="0"/>
        <v>0</v>
      </c>
      <c r="K96" s="166" t="s">
        <v>192</v>
      </c>
      <c r="L96" s="171"/>
      <c r="M96" s="172" t="s">
        <v>35</v>
      </c>
      <c r="N96" s="173" t="s">
        <v>50</v>
      </c>
      <c r="P96" s="139">
        <f t="shared" si="1"/>
        <v>0</v>
      </c>
      <c r="Q96" s="139">
        <v>0</v>
      </c>
      <c r="R96" s="139">
        <f t="shared" si="2"/>
        <v>0</v>
      </c>
      <c r="S96" s="139">
        <v>0</v>
      </c>
      <c r="T96" s="140">
        <f t="shared" si="3"/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7" t="s">
        <v>86</v>
      </c>
      <c r="BK96" s="142">
        <f t="shared" si="9"/>
        <v>0</v>
      </c>
      <c r="BL96" s="17" t="s">
        <v>217</v>
      </c>
      <c r="BM96" s="141" t="s">
        <v>1450</v>
      </c>
    </row>
    <row r="97" spans="2:65" s="1" customFormat="1" ht="16.5" customHeight="1" x14ac:dyDescent="0.2">
      <c r="B97" s="33"/>
      <c r="C97" s="164" t="s">
        <v>193</v>
      </c>
      <c r="D97" s="164" t="s">
        <v>213</v>
      </c>
      <c r="E97" s="165" t="s">
        <v>1451</v>
      </c>
      <c r="F97" s="166" t="s">
        <v>1452</v>
      </c>
      <c r="G97" s="167" t="s">
        <v>191</v>
      </c>
      <c r="H97" s="168">
        <v>25</v>
      </c>
      <c r="I97" s="169"/>
      <c r="J97" s="170">
        <f t="shared" si="0"/>
        <v>0</v>
      </c>
      <c r="K97" s="166" t="s">
        <v>192</v>
      </c>
      <c r="L97" s="171"/>
      <c r="M97" s="172" t="s">
        <v>35</v>
      </c>
      <c r="N97" s="173" t="s">
        <v>50</v>
      </c>
      <c r="P97" s="139">
        <f t="shared" si="1"/>
        <v>0</v>
      </c>
      <c r="Q97" s="139">
        <v>0</v>
      </c>
      <c r="R97" s="139">
        <f t="shared" si="2"/>
        <v>0</v>
      </c>
      <c r="S97" s="139">
        <v>0</v>
      </c>
      <c r="T97" s="140">
        <f t="shared" si="3"/>
        <v>0</v>
      </c>
      <c r="AR97" s="141" t="s">
        <v>216</v>
      </c>
      <c r="AT97" s="141" t="s">
        <v>213</v>
      </c>
      <c r="AU97" s="141" t="s">
        <v>88</v>
      </c>
      <c r="AY97" s="17" t="s">
        <v>187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7" t="s">
        <v>86</v>
      </c>
      <c r="BK97" s="142">
        <f t="shared" si="9"/>
        <v>0</v>
      </c>
      <c r="BL97" s="17" t="s">
        <v>217</v>
      </c>
      <c r="BM97" s="141" t="s">
        <v>1453</v>
      </c>
    </row>
    <row r="98" spans="2:65" s="1" customFormat="1" ht="16.5" customHeight="1" x14ac:dyDescent="0.2">
      <c r="B98" s="33"/>
      <c r="C98" s="164" t="s">
        <v>219</v>
      </c>
      <c r="D98" s="164" t="s">
        <v>213</v>
      </c>
      <c r="E98" s="165" t="s">
        <v>1454</v>
      </c>
      <c r="F98" s="166" t="s">
        <v>1455</v>
      </c>
      <c r="G98" s="167" t="s">
        <v>191</v>
      </c>
      <c r="H98" s="168">
        <v>25</v>
      </c>
      <c r="I98" s="169"/>
      <c r="J98" s="170">
        <f t="shared" si="0"/>
        <v>0</v>
      </c>
      <c r="K98" s="166" t="s">
        <v>192</v>
      </c>
      <c r="L98" s="171"/>
      <c r="M98" s="172" t="s">
        <v>35</v>
      </c>
      <c r="N98" s="173" t="s">
        <v>50</v>
      </c>
      <c r="P98" s="139">
        <f t="shared" si="1"/>
        <v>0</v>
      </c>
      <c r="Q98" s="139">
        <v>0</v>
      </c>
      <c r="R98" s="139">
        <f t="shared" si="2"/>
        <v>0</v>
      </c>
      <c r="S98" s="139">
        <v>0</v>
      </c>
      <c r="T98" s="140">
        <f t="shared" si="3"/>
        <v>0</v>
      </c>
      <c r="AR98" s="141" t="s">
        <v>216</v>
      </c>
      <c r="AT98" s="141" t="s">
        <v>213</v>
      </c>
      <c r="AU98" s="141" t="s">
        <v>88</v>
      </c>
      <c r="AY98" s="17" t="s">
        <v>187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7" t="s">
        <v>86</v>
      </c>
      <c r="BK98" s="142">
        <f t="shared" si="9"/>
        <v>0</v>
      </c>
      <c r="BL98" s="17" t="s">
        <v>217</v>
      </c>
      <c r="BM98" s="141" t="s">
        <v>1456</v>
      </c>
    </row>
    <row r="99" spans="2:65" s="1" customFormat="1" ht="21.75" customHeight="1" x14ac:dyDescent="0.2">
      <c r="B99" s="33"/>
      <c r="C99" s="164" t="s">
        <v>223</v>
      </c>
      <c r="D99" s="164" t="s">
        <v>213</v>
      </c>
      <c r="E99" s="165" t="s">
        <v>1457</v>
      </c>
      <c r="F99" s="166" t="s">
        <v>1458</v>
      </c>
      <c r="G99" s="167" t="s">
        <v>191</v>
      </c>
      <c r="H99" s="168">
        <v>10</v>
      </c>
      <c r="I99" s="169"/>
      <c r="J99" s="170">
        <f t="shared" si="0"/>
        <v>0</v>
      </c>
      <c r="K99" s="166" t="s">
        <v>192</v>
      </c>
      <c r="L99" s="171"/>
      <c r="M99" s="172" t="s">
        <v>35</v>
      </c>
      <c r="N99" s="173" t="s">
        <v>50</v>
      </c>
      <c r="P99" s="139">
        <f t="shared" si="1"/>
        <v>0</v>
      </c>
      <c r="Q99" s="139">
        <v>0</v>
      </c>
      <c r="R99" s="139">
        <f t="shared" si="2"/>
        <v>0</v>
      </c>
      <c r="S99" s="139">
        <v>0</v>
      </c>
      <c r="T99" s="140">
        <f t="shared" si="3"/>
        <v>0</v>
      </c>
      <c r="AR99" s="141" t="s">
        <v>216</v>
      </c>
      <c r="AT99" s="141" t="s">
        <v>213</v>
      </c>
      <c r="AU99" s="141" t="s">
        <v>88</v>
      </c>
      <c r="AY99" s="17" t="s">
        <v>187</v>
      </c>
      <c r="BE99" s="142">
        <f t="shared" si="4"/>
        <v>0</v>
      </c>
      <c r="BF99" s="142">
        <f t="shared" si="5"/>
        <v>0</v>
      </c>
      <c r="BG99" s="142">
        <f t="shared" si="6"/>
        <v>0</v>
      </c>
      <c r="BH99" s="142">
        <f t="shared" si="7"/>
        <v>0</v>
      </c>
      <c r="BI99" s="142">
        <f t="shared" si="8"/>
        <v>0</v>
      </c>
      <c r="BJ99" s="17" t="s">
        <v>86</v>
      </c>
      <c r="BK99" s="142">
        <f t="shared" si="9"/>
        <v>0</v>
      </c>
      <c r="BL99" s="17" t="s">
        <v>217</v>
      </c>
      <c r="BM99" s="141" t="s">
        <v>1459</v>
      </c>
    </row>
    <row r="100" spans="2:65" s="1" customFormat="1" ht="21.75" customHeight="1" x14ac:dyDescent="0.2">
      <c r="B100" s="33"/>
      <c r="C100" s="130" t="s">
        <v>227</v>
      </c>
      <c r="D100" s="130" t="s">
        <v>188</v>
      </c>
      <c r="E100" s="131" t="s">
        <v>248</v>
      </c>
      <c r="F100" s="132" t="s">
        <v>249</v>
      </c>
      <c r="G100" s="133" t="s">
        <v>191</v>
      </c>
      <c r="H100" s="134">
        <v>80</v>
      </c>
      <c r="I100" s="135"/>
      <c r="J100" s="136">
        <f t="shared" si="0"/>
        <v>0</v>
      </c>
      <c r="K100" s="132" t="s">
        <v>192</v>
      </c>
      <c r="L100" s="33"/>
      <c r="M100" s="137" t="s">
        <v>35</v>
      </c>
      <c r="N100" s="138" t="s">
        <v>50</v>
      </c>
      <c r="P100" s="139">
        <f t="shared" si="1"/>
        <v>0</v>
      </c>
      <c r="Q100" s="139">
        <v>0</v>
      </c>
      <c r="R100" s="139">
        <f t="shared" si="2"/>
        <v>0</v>
      </c>
      <c r="S100" s="139">
        <v>0</v>
      </c>
      <c r="T100" s="140">
        <f t="shared" si="3"/>
        <v>0</v>
      </c>
      <c r="AR100" s="141" t="s">
        <v>193</v>
      </c>
      <c r="AT100" s="141" t="s">
        <v>188</v>
      </c>
      <c r="AU100" s="141" t="s">
        <v>88</v>
      </c>
      <c r="AY100" s="17" t="s">
        <v>187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7" t="s">
        <v>86</v>
      </c>
      <c r="BK100" s="142">
        <f t="shared" si="9"/>
        <v>0</v>
      </c>
      <c r="BL100" s="17" t="s">
        <v>193</v>
      </c>
      <c r="BM100" s="141" t="s">
        <v>1460</v>
      </c>
    </row>
    <row r="101" spans="2:65" s="1" customFormat="1" ht="16.5" customHeight="1" x14ac:dyDescent="0.2">
      <c r="B101" s="33"/>
      <c r="C101" s="164" t="s">
        <v>235</v>
      </c>
      <c r="D101" s="164" t="s">
        <v>213</v>
      </c>
      <c r="E101" s="165" t="s">
        <v>1461</v>
      </c>
      <c r="F101" s="166" t="s">
        <v>1462</v>
      </c>
      <c r="G101" s="167" t="s">
        <v>191</v>
      </c>
      <c r="H101" s="168">
        <v>30</v>
      </c>
      <c r="I101" s="169"/>
      <c r="J101" s="170">
        <f t="shared" si="0"/>
        <v>0</v>
      </c>
      <c r="K101" s="166" t="s">
        <v>192</v>
      </c>
      <c r="L101" s="171"/>
      <c r="M101" s="172" t="s">
        <v>35</v>
      </c>
      <c r="N101" s="173" t="s">
        <v>50</v>
      </c>
      <c r="P101" s="139">
        <f t="shared" si="1"/>
        <v>0</v>
      </c>
      <c r="Q101" s="139">
        <v>0</v>
      </c>
      <c r="R101" s="139">
        <f t="shared" si="2"/>
        <v>0</v>
      </c>
      <c r="S101" s="139">
        <v>0</v>
      </c>
      <c r="T101" s="140">
        <f t="shared" si="3"/>
        <v>0</v>
      </c>
      <c r="AR101" s="141" t="s">
        <v>216</v>
      </c>
      <c r="AT101" s="141" t="s">
        <v>213</v>
      </c>
      <c r="AU101" s="141" t="s">
        <v>88</v>
      </c>
      <c r="AY101" s="17" t="s">
        <v>187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7" t="s">
        <v>86</v>
      </c>
      <c r="BK101" s="142">
        <f t="shared" si="9"/>
        <v>0</v>
      </c>
      <c r="BL101" s="17" t="s">
        <v>217</v>
      </c>
      <c r="BM101" s="141" t="s">
        <v>1463</v>
      </c>
    </row>
    <row r="102" spans="2:65" s="1" customFormat="1" ht="21.75" customHeight="1" x14ac:dyDescent="0.2">
      <c r="B102" s="33"/>
      <c r="C102" s="130" t="s">
        <v>239</v>
      </c>
      <c r="D102" s="130" t="s">
        <v>188</v>
      </c>
      <c r="E102" s="131" t="s">
        <v>1464</v>
      </c>
      <c r="F102" s="132" t="s">
        <v>1465</v>
      </c>
      <c r="G102" s="133" t="s">
        <v>191</v>
      </c>
      <c r="H102" s="134">
        <v>30</v>
      </c>
      <c r="I102" s="135"/>
      <c r="J102" s="136">
        <f t="shared" si="0"/>
        <v>0</v>
      </c>
      <c r="K102" s="132" t="s">
        <v>192</v>
      </c>
      <c r="L102" s="33"/>
      <c r="M102" s="137" t="s">
        <v>35</v>
      </c>
      <c r="N102" s="138" t="s">
        <v>50</v>
      </c>
      <c r="P102" s="139">
        <f t="shared" si="1"/>
        <v>0</v>
      </c>
      <c r="Q102" s="139">
        <v>0</v>
      </c>
      <c r="R102" s="139">
        <f t="shared" si="2"/>
        <v>0</v>
      </c>
      <c r="S102" s="139">
        <v>0</v>
      </c>
      <c r="T102" s="140">
        <f t="shared" si="3"/>
        <v>0</v>
      </c>
      <c r="AR102" s="141" t="s">
        <v>193</v>
      </c>
      <c r="AT102" s="141" t="s">
        <v>188</v>
      </c>
      <c r="AU102" s="141" t="s">
        <v>88</v>
      </c>
      <c r="AY102" s="17" t="s">
        <v>187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7" t="s">
        <v>86</v>
      </c>
      <c r="BK102" s="142">
        <f t="shared" si="9"/>
        <v>0</v>
      </c>
      <c r="BL102" s="17" t="s">
        <v>193</v>
      </c>
      <c r="BM102" s="141" t="s">
        <v>1466</v>
      </c>
    </row>
    <row r="103" spans="2:65" s="1" customFormat="1" ht="16.5" customHeight="1" x14ac:dyDescent="0.2">
      <c r="B103" s="33"/>
      <c r="C103" s="164" t="s">
        <v>243</v>
      </c>
      <c r="D103" s="164" t="s">
        <v>213</v>
      </c>
      <c r="E103" s="165" t="s">
        <v>1467</v>
      </c>
      <c r="F103" s="166" t="s">
        <v>1468</v>
      </c>
      <c r="G103" s="167" t="s">
        <v>191</v>
      </c>
      <c r="H103" s="168">
        <v>650</v>
      </c>
      <c r="I103" s="169"/>
      <c r="J103" s="170">
        <f t="shared" si="0"/>
        <v>0</v>
      </c>
      <c r="K103" s="166" t="s">
        <v>192</v>
      </c>
      <c r="L103" s="171"/>
      <c r="M103" s="172" t="s">
        <v>35</v>
      </c>
      <c r="N103" s="173" t="s">
        <v>50</v>
      </c>
      <c r="P103" s="139">
        <f t="shared" si="1"/>
        <v>0</v>
      </c>
      <c r="Q103" s="139">
        <v>0</v>
      </c>
      <c r="R103" s="139">
        <f t="shared" si="2"/>
        <v>0</v>
      </c>
      <c r="S103" s="139">
        <v>0</v>
      </c>
      <c r="T103" s="140">
        <f t="shared" si="3"/>
        <v>0</v>
      </c>
      <c r="AR103" s="141" t="s">
        <v>216</v>
      </c>
      <c r="AT103" s="141" t="s">
        <v>213</v>
      </c>
      <c r="AU103" s="141" t="s">
        <v>88</v>
      </c>
      <c r="AY103" s="17" t="s">
        <v>187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7" t="s">
        <v>86</v>
      </c>
      <c r="BK103" s="142">
        <f t="shared" si="9"/>
        <v>0</v>
      </c>
      <c r="BL103" s="17" t="s">
        <v>217</v>
      </c>
      <c r="BM103" s="141" t="s">
        <v>1469</v>
      </c>
    </row>
    <row r="104" spans="2:65" s="1" customFormat="1" ht="21.75" customHeight="1" x14ac:dyDescent="0.2">
      <c r="B104" s="33"/>
      <c r="C104" s="130" t="s">
        <v>247</v>
      </c>
      <c r="D104" s="130" t="s">
        <v>188</v>
      </c>
      <c r="E104" s="131" t="s">
        <v>1470</v>
      </c>
      <c r="F104" s="132" t="s">
        <v>1471</v>
      </c>
      <c r="G104" s="133" t="s">
        <v>191</v>
      </c>
      <c r="H104" s="134">
        <v>650</v>
      </c>
      <c r="I104" s="135"/>
      <c r="J104" s="136">
        <f t="shared" si="0"/>
        <v>0</v>
      </c>
      <c r="K104" s="132" t="s">
        <v>192</v>
      </c>
      <c r="L104" s="33"/>
      <c r="M104" s="137" t="s">
        <v>35</v>
      </c>
      <c r="N104" s="138" t="s">
        <v>50</v>
      </c>
      <c r="P104" s="139">
        <f t="shared" si="1"/>
        <v>0</v>
      </c>
      <c r="Q104" s="139">
        <v>0</v>
      </c>
      <c r="R104" s="139">
        <f t="shared" si="2"/>
        <v>0</v>
      </c>
      <c r="S104" s="139">
        <v>0</v>
      </c>
      <c r="T104" s="140">
        <f t="shared" si="3"/>
        <v>0</v>
      </c>
      <c r="AR104" s="141" t="s">
        <v>193</v>
      </c>
      <c r="AT104" s="141" t="s">
        <v>188</v>
      </c>
      <c r="AU104" s="141" t="s">
        <v>88</v>
      </c>
      <c r="AY104" s="17" t="s">
        <v>187</v>
      </c>
      <c r="BE104" s="142">
        <f t="shared" si="4"/>
        <v>0</v>
      </c>
      <c r="BF104" s="142">
        <f t="shared" si="5"/>
        <v>0</v>
      </c>
      <c r="BG104" s="142">
        <f t="shared" si="6"/>
        <v>0</v>
      </c>
      <c r="BH104" s="142">
        <f t="shared" si="7"/>
        <v>0</v>
      </c>
      <c r="BI104" s="142">
        <f t="shared" si="8"/>
        <v>0</v>
      </c>
      <c r="BJ104" s="17" t="s">
        <v>86</v>
      </c>
      <c r="BK104" s="142">
        <f t="shared" si="9"/>
        <v>0</v>
      </c>
      <c r="BL104" s="17" t="s">
        <v>193</v>
      </c>
      <c r="BM104" s="141" t="s">
        <v>1472</v>
      </c>
    </row>
    <row r="105" spans="2:65" s="1" customFormat="1" ht="44.25" customHeight="1" x14ac:dyDescent="0.2">
      <c r="B105" s="33"/>
      <c r="C105" s="130" t="s">
        <v>253</v>
      </c>
      <c r="D105" s="130" t="s">
        <v>188</v>
      </c>
      <c r="E105" s="131" t="s">
        <v>254</v>
      </c>
      <c r="F105" s="132" t="s">
        <v>255</v>
      </c>
      <c r="G105" s="133" t="s">
        <v>204</v>
      </c>
      <c r="H105" s="134">
        <v>2</v>
      </c>
      <c r="I105" s="135"/>
      <c r="J105" s="136">
        <f t="shared" si="0"/>
        <v>0</v>
      </c>
      <c r="K105" s="132" t="s">
        <v>192</v>
      </c>
      <c r="L105" s="33"/>
      <c r="M105" s="137" t="s">
        <v>35</v>
      </c>
      <c r="N105" s="138" t="s">
        <v>50</v>
      </c>
      <c r="P105" s="139">
        <f t="shared" si="1"/>
        <v>0</v>
      </c>
      <c r="Q105" s="139">
        <v>0</v>
      </c>
      <c r="R105" s="139">
        <f t="shared" si="2"/>
        <v>0</v>
      </c>
      <c r="S105" s="139">
        <v>0</v>
      </c>
      <c r="T105" s="140">
        <f t="shared" si="3"/>
        <v>0</v>
      </c>
      <c r="AR105" s="141" t="s">
        <v>205</v>
      </c>
      <c r="AT105" s="141" t="s">
        <v>188</v>
      </c>
      <c r="AU105" s="141" t="s">
        <v>88</v>
      </c>
      <c r="AY105" s="17" t="s">
        <v>187</v>
      </c>
      <c r="BE105" s="142">
        <f t="shared" si="4"/>
        <v>0</v>
      </c>
      <c r="BF105" s="142">
        <f t="shared" si="5"/>
        <v>0</v>
      </c>
      <c r="BG105" s="142">
        <f t="shared" si="6"/>
        <v>0</v>
      </c>
      <c r="BH105" s="142">
        <f t="shared" si="7"/>
        <v>0</v>
      </c>
      <c r="BI105" s="142">
        <f t="shared" si="8"/>
        <v>0</v>
      </c>
      <c r="BJ105" s="17" t="s">
        <v>86</v>
      </c>
      <c r="BK105" s="142">
        <f t="shared" si="9"/>
        <v>0</v>
      </c>
      <c r="BL105" s="17" t="s">
        <v>205</v>
      </c>
      <c r="BM105" s="141" t="s">
        <v>1473</v>
      </c>
    </row>
    <row r="106" spans="2:65" s="1" customFormat="1" ht="44.25" customHeight="1" x14ac:dyDescent="0.2">
      <c r="B106" s="33"/>
      <c r="C106" s="130" t="s">
        <v>257</v>
      </c>
      <c r="D106" s="130" t="s">
        <v>188</v>
      </c>
      <c r="E106" s="131" t="s">
        <v>270</v>
      </c>
      <c r="F106" s="132" t="s">
        <v>271</v>
      </c>
      <c r="G106" s="133" t="s">
        <v>204</v>
      </c>
      <c r="H106" s="134">
        <v>9</v>
      </c>
      <c r="I106" s="135"/>
      <c r="J106" s="136">
        <f t="shared" si="0"/>
        <v>0</v>
      </c>
      <c r="K106" s="132" t="s">
        <v>192</v>
      </c>
      <c r="L106" s="33"/>
      <c r="M106" s="137" t="s">
        <v>35</v>
      </c>
      <c r="N106" s="138" t="s">
        <v>50</v>
      </c>
      <c r="P106" s="139">
        <f t="shared" si="1"/>
        <v>0</v>
      </c>
      <c r="Q106" s="139">
        <v>0</v>
      </c>
      <c r="R106" s="139">
        <f t="shared" si="2"/>
        <v>0</v>
      </c>
      <c r="S106" s="139">
        <v>0</v>
      </c>
      <c r="T106" s="140">
        <f t="shared" si="3"/>
        <v>0</v>
      </c>
      <c r="AR106" s="141" t="s">
        <v>205</v>
      </c>
      <c r="AT106" s="141" t="s">
        <v>188</v>
      </c>
      <c r="AU106" s="141" t="s">
        <v>88</v>
      </c>
      <c r="AY106" s="17" t="s">
        <v>187</v>
      </c>
      <c r="BE106" s="142">
        <f t="shared" si="4"/>
        <v>0</v>
      </c>
      <c r="BF106" s="142">
        <f t="shared" si="5"/>
        <v>0</v>
      </c>
      <c r="BG106" s="142">
        <f t="shared" si="6"/>
        <v>0</v>
      </c>
      <c r="BH106" s="142">
        <f t="shared" si="7"/>
        <v>0</v>
      </c>
      <c r="BI106" s="142">
        <f t="shared" si="8"/>
        <v>0</v>
      </c>
      <c r="BJ106" s="17" t="s">
        <v>86</v>
      </c>
      <c r="BK106" s="142">
        <f t="shared" si="9"/>
        <v>0</v>
      </c>
      <c r="BL106" s="17" t="s">
        <v>205</v>
      </c>
      <c r="BM106" s="141" t="s">
        <v>1474</v>
      </c>
    </row>
    <row r="107" spans="2:65" s="1" customFormat="1" ht="44.25" customHeight="1" x14ac:dyDescent="0.2">
      <c r="B107" s="33"/>
      <c r="C107" s="130" t="s">
        <v>261</v>
      </c>
      <c r="D107" s="130" t="s">
        <v>188</v>
      </c>
      <c r="E107" s="131" t="s">
        <v>1475</v>
      </c>
      <c r="F107" s="132" t="s">
        <v>1476</v>
      </c>
      <c r="G107" s="133" t="s">
        <v>204</v>
      </c>
      <c r="H107" s="134">
        <v>2</v>
      </c>
      <c r="I107" s="135"/>
      <c r="J107" s="136">
        <f t="shared" si="0"/>
        <v>0</v>
      </c>
      <c r="K107" s="132" t="s">
        <v>192</v>
      </c>
      <c r="L107" s="33"/>
      <c r="M107" s="137" t="s">
        <v>35</v>
      </c>
      <c r="N107" s="138" t="s">
        <v>50</v>
      </c>
      <c r="P107" s="139">
        <f t="shared" si="1"/>
        <v>0</v>
      </c>
      <c r="Q107" s="139">
        <v>0</v>
      </c>
      <c r="R107" s="139">
        <f t="shared" si="2"/>
        <v>0</v>
      </c>
      <c r="S107" s="139">
        <v>0</v>
      </c>
      <c r="T107" s="140">
        <f t="shared" si="3"/>
        <v>0</v>
      </c>
      <c r="AR107" s="141" t="s">
        <v>205</v>
      </c>
      <c r="AT107" s="141" t="s">
        <v>188</v>
      </c>
      <c r="AU107" s="141" t="s">
        <v>88</v>
      </c>
      <c r="AY107" s="17" t="s">
        <v>187</v>
      </c>
      <c r="BE107" s="142">
        <f t="shared" si="4"/>
        <v>0</v>
      </c>
      <c r="BF107" s="142">
        <f t="shared" si="5"/>
        <v>0</v>
      </c>
      <c r="BG107" s="142">
        <f t="shared" si="6"/>
        <v>0</v>
      </c>
      <c r="BH107" s="142">
        <f t="shared" si="7"/>
        <v>0</v>
      </c>
      <c r="BI107" s="142">
        <f t="shared" si="8"/>
        <v>0</v>
      </c>
      <c r="BJ107" s="17" t="s">
        <v>86</v>
      </c>
      <c r="BK107" s="142">
        <f t="shared" si="9"/>
        <v>0</v>
      </c>
      <c r="BL107" s="17" t="s">
        <v>205</v>
      </c>
      <c r="BM107" s="141" t="s">
        <v>1477</v>
      </c>
    </row>
    <row r="108" spans="2:65" s="1" customFormat="1" ht="24.2" customHeight="1" x14ac:dyDescent="0.2">
      <c r="B108" s="33"/>
      <c r="C108" s="130" t="s">
        <v>8</v>
      </c>
      <c r="D108" s="130" t="s">
        <v>188</v>
      </c>
      <c r="E108" s="131" t="s">
        <v>1478</v>
      </c>
      <c r="F108" s="132" t="s">
        <v>1479</v>
      </c>
      <c r="G108" s="133" t="s">
        <v>204</v>
      </c>
      <c r="H108" s="134">
        <v>1</v>
      </c>
      <c r="I108" s="135"/>
      <c r="J108" s="136">
        <f t="shared" si="0"/>
        <v>0</v>
      </c>
      <c r="K108" s="132" t="s">
        <v>192</v>
      </c>
      <c r="L108" s="33"/>
      <c r="M108" s="137" t="s">
        <v>35</v>
      </c>
      <c r="N108" s="138" t="s">
        <v>50</v>
      </c>
      <c r="P108" s="139">
        <f t="shared" si="1"/>
        <v>0</v>
      </c>
      <c r="Q108" s="139">
        <v>0</v>
      </c>
      <c r="R108" s="139">
        <f t="shared" si="2"/>
        <v>0</v>
      </c>
      <c r="S108" s="139">
        <v>0</v>
      </c>
      <c r="T108" s="140">
        <f t="shared" si="3"/>
        <v>0</v>
      </c>
      <c r="AR108" s="141" t="s">
        <v>205</v>
      </c>
      <c r="AT108" s="141" t="s">
        <v>188</v>
      </c>
      <c r="AU108" s="141" t="s">
        <v>88</v>
      </c>
      <c r="AY108" s="17" t="s">
        <v>187</v>
      </c>
      <c r="BE108" s="142">
        <f t="shared" si="4"/>
        <v>0</v>
      </c>
      <c r="BF108" s="142">
        <f t="shared" si="5"/>
        <v>0</v>
      </c>
      <c r="BG108" s="142">
        <f t="shared" si="6"/>
        <v>0</v>
      </c>
      <c r="BH108" s="142">
        <f t="shared" si="7"/>
        <v>0</v>
      </c>
      <c r="BI108" s="142">
        <f t="shared" si="8"/>
        <v>0</v>
      </c>
      <c r="BJ108" s="17" t="s">
        <v>86</v>
      </c>
      <c r="BK108" s="142">
        <f t="shared" si="9"/>
        <v>0</v>
      </c>
      <c r="BL108" s="17" t="s">
        <v>205</v>
      </c>
      <c r="BM108" s="141" t="s">
        <v>1480</v>
      </c>
    </row>
    <row r="109" spans="2:65" s="11" customFormat="1" ht="22.9" customHeight="1" x14ac:dyDescent="0.2">
      <c r="B109" s="120"/>
      <c r="D109" s="121" t="s">
        <v>78</v>
      </c>
      <c r="E109" s="174" t="s">
        <v>1481</v>
      </c>
      <c r="F109" s="174" t="s">
        <v>1482</v>
      </c>
      <c r="I109" s="123"/>
      <c r="J109" s="175">
        <f>BK109</f>
        <v>0</v>
      </c>
      <c r="L109" s="120"/>
      <c r="M109" s="125"/>
      <c r="P109" s="126">
        <f>SUM(P110:P120)</f>
        <v>0</v>
      </c>
      <c r="R109" s="126">
        <f>SUM(R110:R120)</f>
        <v>0</v>
      </c>
      <c r="T109" s="127">
        <f>SUM(T110:T120)</f>
        <v>0</v>
      </c>
      <c r="AR109" s="121" t="s">
        <v>86</v>
      </c>
      <c r="AT109" s="128" t="s">
        <v>78</v>
      </c>
      <c r="AU109" s="128" t="s">
        <v>86</v>
      </c>
      <c r="AY109" s="121" t="s">
        <v>187</v>
      </c>
      <c r="BK109" s="129">
        <f>SUM(BK110:BK120)</f>
        <v>0</v>
      </c>
    </row>
    <row r="110" spans="2:65" s="1" customFormat="1" ht="16.5" customHeight="1" x14ac:dyDescent="0.2">
      <c r="B110" s="33"/>
      <c r="C110" s="164" t="s">
        <v>269</v>
      </c>
      <c r="D110" s="164" t="s">
        <v>213</v>
      </c>
      <c r="E110" s="165" t="s">
        <v>301</v>
      </c>
      <c r="F110" s="166" t="s">
        <v>302</v>
      </c>
      <c r="G110" s="167" t="s">
        <v>191</v>
      </c>
      <c r="H110" s="168">
        <v>50</v>
      </c>
      <c r="I110" s="169"/>
      <c r="J110" s="170">
        <f>ROUND(I110*H110,2)</f>
        <v>0</v>
      </c>
      <c r="K110" s="166" t="s">
        <v>192</v>
      </c>
      <c r="L110" s="171"/>
      <c r="M110" s="172" t="s">
        <v>35</v>
      </c>
      <c r="N110" s="173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216</v>
      </c>
      <c r="AT110" s="141" t="s">
        <v>213</v>
      </c>
      <c r="AU110" s="141" t="s">
        <v>88</v>
      </c>
      <c r="AY110" s="17" t="s">
        <v>187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7" t="s">
        <v>86</v>
      </c>
      <c r="BK110" s="142">
        <f>ROUND(I110*H110,2)</f>
        <v>0</v>
      </c>
      <c r="BL110" s="17" t="s">
        <v>217</v>
      </c>
      <c r="BM110" s="141" t="s">
        <v>1483</v>
      </c>
    </row>
    <row r="111" spans="2:65" s="1" customFormat="1" ht="16.5" customHeight="1" x14ac:dyDescent="0.2">
      <c r="B111" s="33"/>
      <c r="C111" s="130" t="s">
        <v>273</v>
      </c>
      <c r="D111" s="130" t="s">
        <v>188</v>
      </c>
      <c r="E111" s="131" t="s">
        <v>1484</v>
      </c>
      <c r="F111" s="132" t="s">
        <v>1485</v>
      </c>
      <c r="G111" s="133" t="s">
        <v>191</v>
      </c>
      <c r="H111" s="134">
        <v>50</v>
      </c>
      <c r="I111" s="135"/>
      <c r="J111" s="136">
        <f>ROUND(I111*H111,2)</f>
        <v>0</v>
      </c>
      <c r="K111" s="132" t="s">
        <v>192</v>
      </c>
      <c r="L111" s="33"/>
      <c r="M111" s="137" t="s">
        <v>35</v>
      </c>
      <c r="N111" s="138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269</v>
      </c>
      <c r="AT111" s="141" t="s">
        <v>188</v>
      </c>
      <c r="AU111" s="141" t="s">
        <v>88</v>
      </c>
      <c r="AY111" s="17" t="s">
        <v>187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7" t="s">
        <v>86</v>
      </c>
      <c r="BK111" s="142">
        <f>ROUND(I111*H111,2)</f>
        <v>0</v>
      </c>
      <c r="BL111" s="17" t="s">
        <v>269</v>
      </c>
      <c r="BM111" s="141" t="s">
        <v>1486</v>
      </c>
    </row>
    <row r="112" spans="2:65" s="1" customFormat="1" ht="19.5" x14ac:dyDescent="0.2">
      <c r="B112" s="33"/>
      <c r="D112" s="144" t="s">
        <v>298</v>
      </c>
      <c r="F112" s="176" t="s">
        <v>1487</v>
      </c>
      <c r="I112" s="177"/>
      <c r="L112" s="33"/>
      <c r="M112" s="178"/>
      <c r="T112" s="54"/>
      <c r="AT112" s="17" t="s">
        <v>298</v>
      </c>
      <c r="AU112" s="17" t="s">
        <v>88</v>
      </c>
    </row>
    <row r="113" spans="2:65" s="1" customFormat="1" ht="21.75" customHeight="1" x14ac:dyDescent="0.2">
      <c r="B113" s="33"/>
      <c r="C113" s="164" t="s">
        <v>277</v>
      </c>
      <c r="D113" s="164" t="s">
        <v>213</v>
      </c>
      <c r="E113" s="165" t="s">
        <v>1488</v>
      </c>
      <c r="F113" s="166" t="s">
        <v>1489</v>
      </c>
      <c r="G113" s="167" t="s">
        <v>191</v>
      </c>
      <c r="H113" s="168">
        <v>670</v>
      </c>
      <c r="I113" s="169"/>
      <c r="J113" s="170">
        <f>ROUND(I113*H113,2)</f>
        <v>0</v>
      </c>
      <c r="K113" s="166" t="s">
        <v>192</v>
      </c>
      <c r="L113" s="171"/>
      <c r="M113" s="172" t="s">
        <v>35</v>
      </c>
      <c r="N113" s="173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216</v>
      </c>
      <c r="AT113" s="141" t="s">
        <v>213</v>
      </c>
      <c r="AU113" s="141" t="s">
        <v>88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217</v>
      </c>
      <c r="BM113" s="141" t="s">
        <v>1490</v>
      </c>
    </row>
    <row r="114" spans="2:65" s="1" customFormat="1" ht="16.5" customHeight="1" x14ac:dyDescent="0.2">
      <c r="B114" s="33"/>
      <c r="C114" s="130" t="s">
        <v>281</v>
      </c>
      <c r="D114" s="130" t="s">
        <v>188</v>
      </c>
      <c r="E114" s="131" t="s">
        <v>1491</v>
      </c>
      <c r="F114" s="132" t="s">
        <v>1492</v>
      </c>
      <c r="G114" s="133" t="s">
        <v>191</v>
      </c>
      <c r="H114" s="134">
        <v>620</v>
      </c>
      <c r="I114" s="135"/>
      <c r="J114" s="136">
        <f>ROUND(I114*H114,2)</f>
        <v>0</v>
      </c>
      <c r="K114" s="132" t="s">
        <v>192</v>
      </c>
      <c r="L114" s="33"/>
      <c r="M114" s="137" t="s">
        <v>35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269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269</v>
      </c>
      <c r="BM114" s="141" t="s">
        <v>1493</v>
      </c>
    </row>
    <row r="115" spans="2:65" s="1" customFormat="1" ht="19.5" x14ac:dyDescent="0.2">
      <c r="B115" s="33"/>
      <c r="D115" s="144" t="s">
        <v>298</v>
      </c>
      <c r="F115" s="176" t="s">
        <v>1494</v>
      </c>
      <c r="I115" s="177"/>
      <c r="L115" s="33"/>
      <c r="M115" s="178"/>
      <c r="T115" s="54"/>
      <c r="AT115" s="17" t="s">
        <v>298</v>
      </c>
      <c r="AU115" s="17" t="s">
        <v>88</v>
      </c>
    </row>
    <row r="116" spans="2:65" s="1" customFormat="1" ht="16.5" customHeight="1" x14ac:dyDescent="0.2">
      <c r="B116" s="33"/>
      <c r="C116" s="130" t="s">
        <v>285</v>
      </c>
      <c r="D116" s="130" t="s">
        <v>188</v>
      </c>
      <c r="E116" s="131" t="s">
        <v>1495</v>
      </c>
      <c r="F116" s="132" t="s">
        <v>1496</v>
      </c>
      <c r="G116" s="133" t="s">
        <v>191</v>
      </c>
      <c r="H116" s="134">
        <v>670</v>
      </c>
      <c r="I116" s="135"/>
      <c r="J116" s="136">
        <f>ROUND(I116*H116,2)</f>
        <v>0</v>
      </c>
      <c r="K116" s="132" t="s">
        <v>192</v>
      </c>
      <c r="L116" s="33"/>
      <c r="M116" s="137" t="s">
        <v>35</v>
      </c>
      <c r="N116" s="138" t="s">
        <v>50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86</v>
      </c>
      <c r="AT116" s="141" t="s">
        <v>188</v>
      </c>
      <c r="AU116" s="141" t="s">
        <v>88</v>
      </c>
      <c r="AY116" s="17" t="s">
        <v>187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7" t="s">
        <v>86</v>
      </c>
      <c r="BK116" s="142">
        <f>ROUND(I116*H116,2)</f>
        <v>0</v>
      </c>
      <c r="BL116" s="17" t="s">
        <v>86</v>
      </c>
      <c r="BM116" s="141" t="s">
        <v>1497</v>
      </c>
    </row>
    <row r="117" spans="2:65" s="1" customFormat="1" ht="16.5" customHeight="1" x14ac:dyDescent="0.2">
      <c r="B117" s="33"/>
      <c r="C117" s="164" t="s">
        <v>7</v>
      </c>
      <c r="D117" s="164" t="s">
        <v>213</v>
      </c>
      <c r="E117" s="165" t="s">
        <v>1498</v>
      </c>
      <c r="F117" s="166" t="s">
        <v>1499</v>
      </c>
      <c r="G117" s="167" t="s">
        <v>191</v>
      </c>
      <c r="H117" s="168">
        <v>620</v>
      </c>
      <c r="I117" s="169"/>
      <c r="J117" s="170">
        <f>ROUND(I117*H117,2)</f>
        <v>0</v>
      </c>
      <c r="K117" s="166" t="s">
        <v>192</v>
      </c>
      <c r="L117" s="171"/>
      <c r="M117" s="172" t="s">
        <v>35</v>
      </c>
      <c r="N117" s="173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216</v>
      </c>
      <c r="AT117" s="141" t="s">
        <v>213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217</v>
      </c>
      <c r="BM117" s="141" t="s">
        <v>1500</v>
      </c>
    </row>
    <row r="118" spans="2:65" s="1" customFormat="1" ht="16.5" customHeight="1" x14ac:dyDescent="0.2">
      <c r="B118" s="33"/>
      <c r="C118" s="164" t="s">
        <v>294</v>
      </c>
      <c r="D118" s="164" t="s">
        <v>213</v>
      </c>
      <c r="E118" s="165" t="s">
        <v>1501</v>
      </c>
      <c r="F118" s="166" t="s">
        <v>1502</v>
      </c>
      <c r="G118" s="167" t="s">
        <v>204</v>
      </c>
      <c r="H118" s="168">
        <v>15</v>
      </c>
      <c r="I118" s="169"/>
      <c r="J118" s="170">
        <f>ROUND(I118*H118,2)</f>
        <v>0</v>
      </c>
      <c r="K118" s="166" t="s">
        <v>192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1503</v>
      </c>
    </row>
    <row r="119" spans="2:65" s="1" customFormat="1" ht="16.5" customHeight="1" x14ac:dyDescent="0.2">
      <c r="B119" s="33"/>
      <c r="C119" s="164" t="s">
        <v>300</v>
      </c>
      <c r="D119" s="164" t="s">
        <v>213</v>
      </c>
      <c r="E119" s="165" t="s">
        <v>1504</v>
      </c>
      <c r="F119" s="166" t="s">
        <v>1505</v>
      </c>
      <c r="G119" s="167" t="s">
        <v>204</v>
      </c>
      <c r="H119" s="168">
        <v>2</v>
      </c>
      <c r="I119" s="169"/>
      <c r="J119" s="170">
        <f>ROUND(I119*H119,2)</f>
        <v>0</v>
      </c>
      <c r="K119" s="166" t="s">
        <v>192</v>
      </c>
      <c r="L119" s="171"/>
      <c r="M119" s="172" t="s">
        <v>35</v>
      </c>
      <c r="N119" s="173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216</v>
      </c>
      <c r="AT119" s="141" t="s">
        <v>213</v>
      </c>
      <c r="AU119" s="141" t="s">
        <v>88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217</v>
      </c>
      <c r="BM119" s="141" t="s">
        <v>1506</v>
      </c>
    </row>
    <row r="120" spans="2:65" s="1" customFormat="1" ht="16.5" customHeight="1" x14ac:dyDescent="0.2">
      <c r="B120" s="33"/>
      <c r="C120" s="164" t="s">
        <v>309</v>
      </c>
      <c r="D120" s="164" t="s">
        <v>213</v>
      </c>
      <c r="E120" s="165" t="s">
        <v>1507</v>
      </c>
      <c r="F120" s="166" t="s">
        <v>1508</v>
      </c>
      <c r="G120" s="167" t="s">
        <v>204</v>
      </c>
      <c r="H120" s="168">
        <v>310</v>
      </c>
      <c r="I120" s="169"/>
      <c r="J120" s="170">
        <f>ROUND(I120*H120,2)</f>
        <v>0</v>
      </c>
      <c r="K120" s="166" t="s">
        <v>192</v>
      </c>
      <c r="L120" s="171"/>
      <c r="M120" s="172" t="s">
        <v>35</v>
      </c>
      <c r="N120" s="173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216</v>
      </c>
      <c r="AT120" s="141" t="s">
        <v>213</v>
      </c>
      <c r="AU120" s="141" t="s">
        <v>88</v>
      </c>
      <c r="AY120" s="17" t="s">
        <v>187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7" t="s">
        <v>86</v>
      </c>
      <c r="BK120" s="142">
        <f>ROUND(I120*H120,2)</f>
        <v>0</v>
      </c>
      <c r="BL120" s="17" t="s">
        <v>217</v>
      </c>
      <c r="BM120" s="141" t="s">
        <v>1509</v>
      </c>
    </row>
    <row r="121" spans="2:65" s="11" customFormat="1" ht="22.9" customHeight="1" x14ac:dyDescent="0.2">
      <c r="B121" s="120"/>
      <c r="D121" s="121" t="s">
        <v>78</v>
      </c>
      <c r="E121" s="174" t="s">
        <v>1510</v>
      </c>
      <c r="F121" s="174" t="s">
        <v>1511</v>
      </c>
      <c r="I121" s="123"/>
      <c r="J121" s="175">
        <f>BK121</f>
        <v>0</v>
      </c>
      <c r="L121" s="120"/>
      <c r="M121" s="125"/>
      <c r="P121" s="126">
        <f>SUM(P122:P132)</f>
        <v>0</v>
      </c>
      <c r="R121" s="126">
        <f>SUM(R122:R132)</f>
        <v>0</v>
      </c>
      <c r="T121" s="127">
        <f>SUM(T122:T132)</f>
        <v>0</v>
      </c>
      <c r="AR121" s="121" t="s">
        <v>86</v>
      </c>
      <c r="AT121" s="128" t="s">
        <v>78</v>
      </c>
      <c r="AU121" s="128" t="s">
        <v>86</v>
      </c>
      <c r="AY121" s="121" t="s">
        <v>187</v>
      </c>
      <c r="BK121" s="129">
        <f>SUM(BK122:BK132)</f>
        <v>0</v>
      </c>
    </row>
    <row r="122" spans="2:65" s="1" customFormat="1" ht="16.5" customHeight="1" x14ac:dyDescent="0.2">
      <c r="B122" s="33"/>
      <c r="C122" s="164" t="s">
        <v>314</v>
      </c>
      <c r="D122" s="164" t="s">
        <v>213</v>
      </c>
      <c r="E122" s="165" t="s">
        <v>1512</v>
      </c>
      <c r="F122" s="166" t="s">
        <v>1513</v>
      </c>
      <c r="G122" s="167" t="s">
        <v>191</v>
      </c>
      <c r="H122" s="168">
        <v>20</v>
      </c>
      <c r="I122" s="169"/>
      <c r="J122" s="170">
        <f>ROUND(I122*H122,2)</f>
        <v>0</v>
      </c>
      <c r="K122" s="166" t="s">
        <v>192</v>
      </c>
      <c r="L122" s="171"/>
      <c r="M122" s="172" t="s">
        <v>35</v>
      </c>
      <c r="N122" s="173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216</v>
      </c>
      <c r="AT122" s="141" t="s">
        <v>213</v>
      </c>
      <c r="AU122" s="141" t="s">
        <v>88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217</v>
      </c>
      <c r="BM122" s="141" t="s">
        <v>1514</v>
      </c>
    </row>
    <row r="123" spans="2:65" s="1" customFormat="1" ht="16.5" customHeight="1" x14ac:dyDescent="0.2">
      <c r="B123" s="33"/>
      <c r="C123" s="164" t="s">
        <v>320</v>
      </c>
      <c r="D123" s="164" t="s">
        <v>213</v>
      </c>
      <c r="E123" s="165" t="s">
        <v>1515</v>
      </c>
      <c r="F123" s="166" t="s">
        <v>1516</v>
      </c>
      <c r="G123" s="167" t="s">
        <v>191</v>
      </c>
      <c r="H123" s="168">
        <v>10</v>
      </c>
      <c r="I123" s="169"/>
      <c r="J123" s="170">
        <f>ROUND(I123*H123,2)</f>
        <v>0</v>
      </c>
      <c r="K123" s="166" t="s">
        <v>192</v>
      </c>
      <c r="L123" s="171"/>
      <c r="M123" s="172" t="s">
        <v>35</v>
      </c>
      <c r="N123" s="173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216</v>
      </c>
      <c r="AT123" s="141" t="s">
        <v>213</v>
      </c>
      <c r="AU123" s="141" t="s">
        <v>88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217</v>
      </c>
      <c r="BM123" s="141" t="s">
        <v>1517</v>
      </c>
    </row>
    <row r="124" spans="2:65" s="1" customFormat="1" ht="44.25" customHeight="1" x14ac:dyDescent="0.2">
      <c r="B124" s="33"/>
      <c r="C124" s="130" t="s">
        <v>327</v>
      </c>
      <c r="D124" s="130" t="s">
        <v>188</v>
      </c>
      <c r="E124" s="131" t="s">
        <v>1518</v>
      </c>
      <c r="F124" s="132" t="s">
        <v>1519</v>
      </c>
      <c r="G124" s="133" t="s">
        <v>191</v>
      </c>
      <c r="H124" s="134">
        <v>20</v>
      </c>
      <c r="I124" s="135"/>
      <c r="J124" s="136">
        <f>ROUND(I124*H124,2)</f>
        <v>0</v>
      </c>
      <c r="K124" s="132" t="s">
        <v>192</v>
      </c>
      <c r="L124" s="33"/>
      <c r="M124" s="137" t="s">
        <v>35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193</v>
      </c>
      <c r="AT124" s="141" t="s">
        <v>188</v>
      </c>
      <c r="AU124" s="141" t="s">
        <v>88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193</v>
      </c>
      <c r="BM124" s="141" t="s">
        <v>1520</v>
      </c>
    </row>
    <row r="125" spans="2:65" s="1" customFormat="1" ht="16.5" customHeight="1" x14ac:dyDescent="0.2">
      <c r="B125" s="33"/>
      <c r="C125" s="164" t="s">
        <v>332</v>
      </c>
      <c r="D125" s="164" t="s">
        <v>213</v>
      </c>
      <c r="E125" s="165" t="s">
        <v>1521</v>
      </c>
      <c r="F125" s="166" t="s">
        <v>1522</v>
      </c>
      <c r="G125" s="167" t="s">
        <v>204</v>
      </c>
      <c r="H125" s="168">
        <v>5</v>
      </c>
      <c r="I125" s="169"/>
      <c r="J125" s="170">
        <f>ROUND(I125*H125,2)</f>
        <v>0</v>
      </c>
      <c r="K125" s="166" t="s">
        <v>192</v>
      </c>
      <c r="L125" s="171"/>
      <c r="M125" s="172" t="s">
        <v>35</v>
      </c>
      <c r="N125" s="173" t="s">
        <v>50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216</v>
      </c>
      <c r="AT125" s="141" t="s">
        <v>213</v>
      </c>
      <c r="AU125" s="141" t="s">
        <v>88</v>
      </c>
      <c r="AY125" s="17" t="s">
        <v>187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7" t="s">
        <v>86</v>
      </c>
      <c r="BK125" s="142">
        <f>ROUND(I125*H125,2)</f>
        <v>0</v>
      </c>
      <c r="BL125" s="17" t="s">
        <v>217</v>
      </c>
      <c r="BM125" s="141" t="s">
        <v>1523</v>
      </c>
    </row>
    <row r="126" spans="2:65" s="1" customFormat="1" ht="24.2" customHeight="1" x14ac:dyDescent="0.2">
      <c r="B126" s="33"/>
      <c r="C126" s="130" t="s">
        <v>336</v>
      </c>
      <c r="D126" s="130" t="s">
        <v>188</v>
      </c>
      <c r="E126" s="131" t="s">
        <v>1524</v>
      </c>
      <c r="F126" s="132" t="s">
        <v>1525</v>
      </c>
      <c r="G126" s="133" t="s">
        <v>204</v>
      </c>
      <c r="H126" s="134">
        <v>9</v>
      </c>
      <c r="I126" s="135"/>
      <c r="J126" s="136">
        <f>ROUND(I126*H126,2)</f>
        <v>0</v>
      </c>
      <c r="K126" s="132" t="s">
        <v>192</v>
      </c>
      <c r="L126" s="33"/>
      <c r="M126" s="137" t="s">
        <v>35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193</v>
      </c>
      <c r="AT126" s="141" t="s">
        <v>188</v>
      </c>
      <c r="AU126" s="141" t="s">
        <v>88</v>
      </c>
      <c r="AY126" s="17" t="s">
        <v>187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7" t="s">
        <v>86</v>
      </c>
      <c r="BK126" s="142">
        <f>ROUND(I126*H126,2)</f>
        <v>0</v>
      </c>
      <c r="BL126" s="17" t="s">
        <v>193</v>
      </c>
      <c r="BM126" s="141" t="s">
        <v>1526</v>
      </c>
    </row>
    <row r="127" spans="2:65" s="1" customFormat="1" ht="19.5" x14ac:dyDescent="0.2">
      <c r="B127" s="33"/>
      <c r="D127" s="144" t="s">
        <v>298</v>
      </c>
      <c r="F127" s="176" t="s">
        <v>1527</v>
      </c>
      <c r="I127" s="177"/>
      <c r="L127" s="33"/>
      <c r="M127" s="178"/>
      <c r="T127" s="54"/>
      <c r="AT127" s="17" t="s">
        <v>298</v>
      </c>
      <c r="AU127" s="17" t="s">
        <v>88</v>
      </c>
    </row>
    <row r="128" spans="2:65" s="1" customFormat="1" ht="16.5" customHeight="1" x14ac:dyDescent="0.2">
      <c r="B128" s="33"/>
      <c r="C128" s="130" t="s">
        <v>344</v>
      </c>
      <c r="D128" s="130" t="s">
        <v>188</v>
      </c>
      <c r="E128" s="131" t="s">
        <v>1528</v>
      </c>
      <c r="F128" s="132" t="s">
        <v>1529</v>
      </c>
      <c r="G128" s="133" t="s">
        <v>204</v>
      </c>
      <c r="H128" s="134">
        <v>5</v>
      </c>
      <c r="I128" s="135"/>
      <c r="J128" s="136">
        <f>ROUND(I128*H128,2)</f>
        <v>0</v>
      </c>
      <c r="K128" s="132" t="s">
        <v>192</v>
      </c>
      <c r="L128" s="33"/>
      <c r="M128" s="137" t="s">
        <v>35</v>
      </c>
      <c r="N128" s="138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193</v>
      </c>
      <c r="AT128" s="141" t="s">
        <v>188</v>
      </c>
      <c r="AU128" s="141" t="s">
        <v>88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193</v>
      </c>
      <c r="BM128" s="141" t="s">
        <v>1530</v>
      </c>
    </row>
    <row r="129" spans="2:65" s="1" customFormat="1" ht="16.5" customHeight="1" x14ac:dyDescent="0.2">
      <c r="B129" s="33"/>
      <c r="C129" s="164" t="s">
        <v>348</v>
      </c>
      <c r="D129" s="164" t="s">
        <v>213</v>
      </c>
      <c r="E129" s="165" t="s">
        <v>1531</v>
      </c>
      <c r="F129" s="166" t="s">
        <v>1532</v>
      </c>
      <c r="G129" s="167" t="s">
        <v>204</v>
      </c>
      <c r="H129" s="168">
        <v>9</v>
      </c>
      <c r="I129" s="169"/>
      <c r="J129" s="170">
        <f>ROUND(I129*H129,2)</f>
        <v>0</v>
      </c>
      <c r="K129" s="166" t="s">
        <v>192</v>
      </c>
      <c r="L129" s="171"/>
      <c r="M129" s="172" t="s">
        <v>35</v>
      </c>
      <c r="N129" s="173" t="s">
        <v>50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216</v>
      </c>
      <c r="AT129" s="141" t="s">
        <v>213</v>
      </c>
      <c r="AU129" s="141" t="s">
        <v>88</v>
      </c>
      <c r="AY129" s="17" t="s">
        <v>187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7" t="s">
        <v>86</v>
      </c>
      <c r="BK129" s="142">
        <f>ROUND(I129*H129,2)</f>
        <v>0</v>
      </c>
      <c r="BL129" s="17" t="s">
        <v>217</v>
      </c>
      <c r="BM129" s="141" t="s">
        <v>1533</v>
      </c>
    </row>
    <row r="130" spans="2:65" s="1" customFormat="1" ht="19.5" x14ac:dyDescent="0.2">
      <c r="B130" s="33"/>
      <c r="D130" s="144" t="s">
        <v>298</v>
      </c>
      <c r="F130" s="176" t="s">
        <v>1527</v>
      </c>
      <c r="I130" s="177"/>
      <c r="L130" s="33"/>
      <c r="M130" s="178"/>
      <c r="T130" s="54"/>
      <c r="AT130" s="17" t="s">
        <v>298</v>
      </c>
      <c r="AU130" s="17" t="s">
        <v>88</v>
      </c>
    </row>
    <row r="131" spans="2:65" s="1" customFormat="1" ht="16.5" customHeight="1" x14ac:dyDescent="0.2">
      <c r="B131" s="33"/>
      <c r="C131" s="130" t="s">
        <v>352</v>
      </c>
      <c r="D131" s="130" t="s">
        <v>188</v>
      </c>
      <c r="E131" s="131" t="s">
        <v>1534</v>
      </c>
      <c r="F131" s="132" t="s">
        <v>1535</v>
      </c>
      <c r="G131" s="133" t="s">
        <v>204</v>
      </c>
      <c r="H131" s="134">
        <v>5</v>
      </c>
      <c r="I131" s="135"/>
      <c r="J131" s="136">
        <f>ROUND(I131*H131,2)</f>
        <v>0</v>
      </c>
      <c r="K131" s="132" t="s">
        <v>192</v>
      </c>
      <c r="L131" s="33"/>
      <c r="M131" s="137" t="s">
        <v>35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193</v>
      </c>
      <c r="AT131" s="141" t="s">
        <v>188</v>
      </c>
      <c r="AU131" s="141" t="s">
        <v>88</v>
      </c>
      <c r="AY131" s="17" t="s">
        <v>187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86</v>
      </c>
      <c r="BK131" s="142">
        <f>ROUND(I131*H131,2)</f>
        <v>0</v>
      </c>
      <c r="BL131" s="17" t="s">
        <v>193</v>
      </c>
      <c r="BM131" s="141" t="s">
        <v>1536</v>
      </c>
    </row>
    <row r="132" spans="2:65" s="1" customFormat="1" ht="16.5" customHeight="1" x14ac:dyDescent="0.2">
      <c r="B132" s="33"/>
      <c r="C132" s="164" t="s">
        <v>356</v>
      </c>
      <c r="D132" s="164" t="s">
        <v>213</v>
      </c>
      <c r="E132" s="165" t="s">
        <v>1537</v>
      </c>
      <c r="F132" s="166" t="s">
        <v>1538</v>
      </c>
      <c r="G132" s="167" t="s">
        <v>204</v>
      </c>
      <c r="H132" s="168">
        <v>5</v>
      </c>
      <c r="I132" s="169"/>
      <c r="J132" s="170">
        <f>ROUND(I132*H132,2)</f>
        <v>0</v>
      </c>
      <c r="K132" s="166" t="s">
        <v>192</v>
      </c>
      <c r="L132" s="171"/>
      <c r="M132" s="172" t="s">
        <v>35</v>
      </c>
      <c r="N132" s="173" t="s">
        <v>50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216</v>
      </c>
      <c r="AT132" s="141" t="s">
        <v>213</v>
      </c>
      <c r="AU132" s="141" t="s">
        <v>88</v>
      </c>
      <c r="AY132" s="17" t="s">
        <v>187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7" t="s">
        <v>86</v>
      </c>
      <c r="BK132" s="142">
        <f>ROUND(I132*H132,2)</f>
        <v>0</v>
      </c>
      <c r="BL132" s="17" t="s">
        <v>217</v>
      </c>
      <c r="BM132" s="141" t="s">
        <v>1539</v>
      </c>
    </row>
    <row r="133" spans="2:65" s="11" customFormat="1" ht="25.9" customHeight="1" x14ac:dyDescent="0.2">
      <c r="B133" s="120"/>
      <c r="D133" s="121" t="s">
        <v>78</v>
      </c>
      <c r="E133" s="122" t="s">
        <v>541</v>
      </c>
      <c r="F133" s="122" t="s">
        <v>1540</v>
      </c>
      <c r="I133" s="123"/>
      <c r="J133" s="124">
        <f>BK133</f>
        <v>0</v>
      </c>
      <c r="L133" s="120"/>
      <c r="M133" s="125"/>
      <c r="P133" s="126">
        <f>SUM(P134:P171)</f>
        <v>0</v>
      </c>
      <c r="R133" s="126">
        <f>SUM(R134:R171)</f>
        <v>0</v>
      </c>
      <c r="T133" s="127">
        <f>SUM(T134:T171)</f>
        <v>0</v>
      </c>
      <c r="AR133" s="121" t="s">
        <v>86</v>
      </c>
      <c r="AT133" s="128" t="s">
        <v>78</v>
      </c>
      <c r="AU133" s="128" t="s">
        <v>79</v>
      </c>
      <c r="AY133" s="121" t="s">
        <v>187</v>
      </c>
      <c r="BK133" s="129">
        <f>SUM(BK134:BK171)</f>
        <v>0</v>
      </c>
    </row>
    <row r="134" spans="2:65" s="1" customFormat="1" ht="33" customHeight="1" x14ac:dyDescent="0.2">
      <c r="B134" s="33"/>
      <c r="C134" s="164" t="s">
        <v>360</v>
      </c>
      <c r="D134" s="164" t="s">
        <v>213</v>
      </c>
      <c r="E134" s="165" t="s">
        <v>1541</v>
      </c>
      <c r="F134" s="166" t="s">
        <v>1542</v>
      </c>
      <c r="G134" s="167" t="s">
        <v>204</v>
      </c>
      <c r="H134" s="168">
        <v>1</v>
      </c>
      <c r="I134" s="169"/>
      <c r="J134" s="170">
        <f>ROUND(I134*H134,2)</f>
        <v>0</v>
      </c>
      <c r="K134" s="166" t="s">
        <v>192</v>
      </c>
      <c r="L134" s="171"/>
      <c r="M134" s="172" t="s">
        <v>35</v>
      </c>
      <c r="N134" s="173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216</v>
      </c>
      <c r="AT134" s="141" t="s">
        <v>213</v>
      </c>
      <c r="AU134" s="141" t="s">
        <v>86</v>
      </c>
      <c r="AY134" s="17" t="s">
        <v>187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7" t="s">
        <v>86</v>
      </c>
      <c r="BK134" s="142">
        <f>ROUND(I134*H134,2)</f>
        <v>0</v>
      </c>
      <c r="BL134" s="17" t="s">
        <v>217</v>
      </c>
      <c r="BM134" s="141" t="s">
        <v>1543</v>
      </c>
    </row>
    <row r="135" spans="2:65" s="1" customFormat="1" ht="19.5" x14ac:dyDescent="0.2">
      <c r="B135" s="33"/>
      <c r="D135" s="144" t="s">
        <v>298</v>
      </c>
      <c r="F135" s="176" t="s">
        <v>1544</v>
      </c>
      <c r="I135" s="177"/>
      <c r="L135" s="33"/>
      <c r="M135" s="178"/>
      <c r="T135" s="54"/>
      <c r="AT135" s="17" t="s">
        <v>298</v>
      </c>
      <c r="AU135" s="17" t="s">
        <v>86</v>
      </c>
    </row>
    <row r="136" spans="2:65" s="1" customFormat="1" ht="24.2" customHeight="1" x14ac:dyDescent="0.2">
      <c r="B136" s="33"/>
      <c r="C136" s="130" t="s">
        <v>365</v>
      </c>
      <c r="D136" s="130" t="s">
        <v>188</v>
      </c>
      <c r="E136" s="131" t="s">
        <v>1545</v>
      </c>
      <c r="F136" s="132" t="s">
        <v>1546</v>
      </c>
      <c r="G136" s="133" t="s">
        <v>204</v>
      </c>
      <c r="H136" s="134">
        <v>1</v>
      </c>
      <c r="I136" s="135"/>
      <c r="J136" s="136">
        <f>ROUND(I136*H136,2)</f>
        <v>0</v>
      </c>
      <c r="K136" s="132" t="s">
        <v>192</v>
      </c>
      <c r="L136" s="33"/>
      <c r="M136" s="137" t="s">
        <v>35</v>
      </c>
      <c r="N136" s="138" t="s">
        <v>50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193</v>
      </c>
      <c r="AT136" s="141" t="s">
        <v>188</v>
      </c>
      <c r="AU136" s="141" t="s">
        <v>86</v>
      </c>
      <c r="AY136" s="17" t="s">
        <v>187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86</v>
      </c>
      <c r="BK136" s="142">
        <f>ROUND(I136*H136,2)</f>
        <v>0</v>
      </c>
      <c r="BL136" s="17" t="s">
        <v>193</v>
      </c>
      <c r="BM136" s="141" t="s">
        <v>1547</v>
      </c>
    </row>
    <row r="137" spans="2:65" s="1" customFormat="1" ht="24.2" customHeight="1" x14ac:dyDescent="0.2">
      <c r="B137" s="33"/>
      <c r="C137" s="130" t="s">
        <v>369</v>
      </c>
      <c r="D137" s="130" t="s">
        <v>188</v>
      </c>
      <c r="E137" s="131" t="s">
        <v>1548</v>
      </c>
      <c r="F137" s="132" t="s">
        <v>1549</v>
      </c>
      <c r="G137" s="133" t="s">
        <v>204</v>
      </c>
      <c r="H137" s="134">
        <v>1</v>
      </c>
      <c r="I137" s="135"/>
      <c r="J137" s="136">
        <f>ROUND(I137*H137,2)</f>
        <v>0</v>
      </c>
      <c r="K137" s="132" t="s">
        <v>192</v>
      </c>
      <c r="L137" s="33"/>
      <c r="M137" s="137" t="s">
        <v>35</v>
      </c>
      <c r="N137" s="138" t="s">
        <v>50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193</v>
      </c>
      <c r="AT137" s="141" t="s">
        <v>188</v>
      </c>
      <c r="AU137" s="141" t="s">
        <v>86</v>
      </c>
      <c r="AY137" s="17" t="s">
        <v>187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86</v>
      </c>
      <c r="BK137" s="142">
        <f>ROUND(I137*H137,2)</f>
        <v>0</v>
      </c>
      <c r="BL137" s="17" t="s">
        <v>193</v>
      </c>
      <c r="BM137" s="141" t="s">
        <v>1550</v>
      </c>
    </row>
    <row r="138" spans="2:65" s="1" customFormat="1" ht="21.75" customHeight="1" x14ac:dyDescent="0.2">
      <c r="B138" s="33"/>
      <c r="C138" s="164" t="s">
        <v>373</v>
      </c>
      <c r="D138" s="164" t="s">
        <v>213</v>
      </c>
      <c r="E138" s="165" t="s">
        <v>1551</v>
      </c>
      <c r="F138" s="166" t="s">
        <v>1552</v>
      </c>
      <c r="G138" s="167" t="s">
        <v>204</v>
      </c>
      <c r="H138" s="168">
        <v>1</v>
      </c>
      <c r="I138" s="169"/>
      <c r="J138" s="170">
        <f>ROUND(I138*H138,2)</f>
        <v>0</v>
      </c>
      <c r="K138" s="166" t="s">
        <v>192</v>
      </c>
      <c r="L138" s="171"/>
      <c r="M138" s="172" t="s">
        <v>35</v>
      </c>
      <c r="N138" s="173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216</v>
      </c>
      <c r="AT138" s="141" t="s">
        <v>213</v>
      </c>
      <c r="AU138" s="141" t="s">
        <v>86</v>
      </c>
      <c r="AY138" s="17" t="s">
        <v>187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86</v>
      </c>
      <c r="BK138" s="142">
        <f>ROUND(I138*H138,2)</f>
        <v>0</v>
      </c>
      <c r="BL138" s="17" t="s">
        <v>217</v>
      </c>
      <c r="BM138" s="141" t="s">
        <v>1553</v>
      </c>
    </row>
    <row r="139" spans="2:65" s="1" customFormat="1" ht="19.5" x14ac:dyDescent="0.2">
      <c r="B139" s="33"/>
      <c r="D139" s="144" t="s">
        <v>298</v>
      </c>
      <c r="F139" s="176" t="s">
        <v>1554</v>
      </c>
      <c r="I139" s="177"/>
      <c r="L139" s="33"/>
      <c r="M139" s="178"/>
      <c r="T139" s="54"/>
      <c r="AT139" s="17" t="s">
        <v>298</v>
      </c>
      <c r="AU139" s="17" t="s">
        <v>86</v>
      </c>
    </row>
    <row r="140" spans="2:65" s="1" customFormat="1" ht="24.2" customHeight="1" x14ac:dyDescent="0.2">
      <c r="B140" s="33"/>
      <c r="C140" s="130" t="s">
        <v>377</v>
      </c>
      <c r="D140" s="130" t="s">
        <v>188</v>
      </c>
      <c r="E140" s="131" t="s">
        <v>1555</v>
      </c>
      <c r="F140" s="132" t="s">
        <v>1556</v>
      </c>
      <c r="G140" s="133" t="s">
        <v>204</v>
      </c>
      <c r="H140" s="134">
        <v>1</v>
      </c>
      <c r="I140" s="135"/>
      <c r="J140" s="136">
        <f t="shared" ref="J140:J145" si="10">ROUND(I140*H140,2)</f>
        <v>0</v>
      </c>
      <c r="K140" s="132" t="s">
        <v>192</v>
      </c>
      <c r="L140" s="33"/>
      <c r="M140" s="137" t="s">
        <v>35</v>
      </c>
      <c r="N140" s="138" t="s">
        <v>50</v>
      </c>
      <c r="P140" s="139">
        <f t="shared" ref="P140:P145" si="11">O140*H140</f>
        <v>0</v>
      </c>
      <c r="Q140" s="139">
        <v>0</v>
      </c>
      <c r="R140" s="139">
        <f t="shared" ref="R140:R145" si="12">Q140*H140</f>
        <v>0</v>
      </c>
      <c r="S140" s="139">
        <v>0</v>
      </c>
      <c r="T140" s="140">
        <f t="shared" ref="T140:T145" si="13">S140*H140</f>
        <v>0</v>
      </c>
      <c r="AR140" s="141" t="s">
        <v>193</v>
      </c>
      <c r="AT140" s="141" t="s">
        <v>188</v>
      </c>
      <c r="AU140" s="141" t="s">
        <v>86</v>
      </c>
      <c r="AY140" s="17" t="s">
        <v>187</v>
      </c>
      <c r="BE140" s="142">
        <f t="shared" ref="BE140:BE145" si="14">IF(N140="základní",J140,0)</f>
        <v>0</v>
      </c>
      <c r="BF140" s="142">
        <f t="shared" ref="BF140:BF145" si="15">IF(N140="snížená",J140,0)</f>
        <v>0</v>
      </c>
      <c r="BG140" s="142">
        <f t="shared" ref="BG140:BG145" si="16">IF(N140="zákl. přenesená",J140,0)</f>
        <v>0</v>
      </c>
      <c r="BH140" s="142">
        <f t="shared" ref="BH140:BH145" si="17">IF(N140="sníž. přenesená",J140,0)</f>
        <v>0</v>
      </c>
      <c r="BI140" s="142">
        <f t="shared" ref="BI140:BI145" si="18">IF(N140="nulová",J140,0)</f>
        <v>0</v>
      </c>
      <c r="BJ140" s="17" t="s">
        <v>86</v>
      </c>
      <c r="BK140" s="142">
        <f t="shared" ref="BK140:BK145" si="19">ROUND(I140*H140,2)</f>
        <v>0</v>
      </c>
      <c r="BL140" s="17" t="s">
        <v>193</v>
      </c>
      <c r="BM140" s="141" t="s">
        <v>1557</v>
      </c>
    </row>
    <row r="141" spans="2:65" s="1" customFormat="1" ht="24.2" customHeight="1" x14ac:dyDescent="0.2">
      <c r="B141" s="33"/>
      <c r="C141" s="164" t="s">
        <v>383</v>
      </c>
      <c r="D141" s="164" t="s">
        <v>213</v>
      </c>
      <c r="E141" s="165" t="s">
        <v>1558</v>
      </c>
      <c r="F141" s="166" t="s">
        <v>1559</v>
      </c>
      <c r="G141" s="167" t="s">
        <v>204</v>
      </c>
      <c r="H141" s="168">
        <v>1</v>
      </c>
      <c r="I141" s="169"/>
      <c r="J141" s="170">
        <f t="shared" si="10"/>
        <v>0</v>
      </c>
      <c r="K141" s="166" t="s">
        <v>192</v>
      </c>
      <c r="L141" s="171"/>
      <c r="M141" s="172" t="s">
        <v>35</v>
      </c>
      <c r="N141" s="173" t="s">
        <v>50</v>
      </c>
      <c r="P141" s="139">
        <f t="shared" si="11"/>
        <v>0</v>
      </c>
      <c r="Q141" s="139">
        <v>0</v>
      </c>
      <c r="R141" s="139">
        <f t="shared" si="12"/>
        <v>0</v>
      </c>
      <c r="S141" s="139">
        <v>0</v>
      </c>
      <c r="T141" s="140">
        <f t="shared" si="13"/>
        <v>0</v>
      </c>
      <c r="AR141" s="141" t="s">
        <v>216</v>
      </c>
      <c r="AT141" s="141" t="s">
        <v>213</v>
      </c>
      <c r="AU141" s="141" t="s">
        <v>86</v>
      </c>
      <c r="AY141" s="17" t="s">
        <v>187</v>
      </c>
      <c r="BE141" s="142">
        <f t="shared" si="14"/>
        <v>0</v>
      </c>
      <c r="BF141" s="142">
        <f t="shared" si="15"/>
        <v>0</v>
      </c>
      <c r="BG141" s="142">
        <f t="shared" si="16"/>
        <v>0</v>
      </c>
      <c r="BH141" s="142">
        <f t="shared" si="17"/>
        <v>0</v>
      </c>
      <c r="BI141" s="142">
        <f t="shared" si="18"/>
        <v>0</v>
      </c>
      <c r="BJ141" s="17" t="s">
        <v>86</v>
      </c>
      <c r="BK141" s="142">
        <f t="shared" si="19"/>
        <v>0</v>
      </c>
      <c r="BL141" s="17" t="s">
        <v>217</v>
      </c>
      <c r="BM141" s="141" t="s">
        <v>1560</v>
      </c>
    </row>
    <row r="142" spans="2:65" s="1" customFormat="1" ht="37.9" customHeight="1" x14ac:dyDescent="0.2">
      <c r="B142" s="33"/>
      <c r="C142" s="130" t="s">
        <v>388</v>
      </c>
      <c r="D142" s="130" t="s">
        <v>188</v>
      </c>
      <c r="E142" s="131" t="s">
        <v>1561</v>
      </c>
      <c r="F142" s="132" t="s">
        <v>1562</v>
      </c>
      <c r="G142" s="133" t="s">
        <v>204</v>
      </c>
      <c r="H142" s="134">
        <v>1</v>
      </c>
      <c r="I142" s="135"/>
      <c r="J142" s="136">
        <f t="shared" si="10"/>
        <v>0</v>
      </c>
      <c r="K142" s="132" t="s">
        <v>192</v>
      </c>
      <c r="L142" s="33"/>
      <c r="M142" s="137" t="s">
        <v>35</v>
      </c>
      <c r="N142" s="138" t="s">
        <v>50</v>
      </c>
      <c r="P142" s="139">
        <f t="shared" si="11"/>
        <v>0</v>
      </c>
      <c r="Q142" s="139">
        <v>0</v>
      </c>
      <c r="R142" s="139">
        <f t="shared" si="12"/>
        <v>0</v>
      </c>
      <c r="S142" s="139">
        <v>0</v>
      </c>
      <c r="T142" s="140">
        <f t="shared" si="13"/>
        <v>0</v>
      </c>
      <c r="AR142" s="141" t="s">
        <v>193</v>
      </c>
      <c r="AT142" s="141" t="s">
        <v>188</v>
      </c>
      <c r="AU142" s="141" t="s">
        <v>86</v>
      </c>
      <c r="AY142" s="17" t="s">
        <v>187</v>
      </c>
      <c r="BE142" s="142">
        <f t="shared" si="14"/>
        <v>0</v>
      </c>
      <c r="BF142" s="142">
        <f t="shared" si="15"/>
        <v>0</v>
      </c>
      <c r="BG142" s="142">
        <f t="shared" si="16"/>
        <v>0</v>
      </c>
      <c r="BH142" s="142">
        <f t="shared" si="17"/>
        <v>0</v>
      </c>
      <c r="BI142" s="142">
        <f t="shared" si="18"/>
        <v>0</v>
      </c>
      <c r="BJ142" s="17" t="s">
        <v>86</v>
      </c>
      <c r="BK142" s="142">
        <f t="shared" si="19"/>
        <v>0</v>
      </c>
      <c r="BL142" s="17" t="s">
        <v>193</v>
      </c>
      <c r="BM142" s="141" t="s">
        <v>1563</v>
      </c>
    </row>
    <row r="143" spans="2:65" s="1" customFormat="1" ht="16.5" customHeight="1" x14ac:dyDescent="0.2">
      <c r="B143" s="33"/>
      <c r="C143" s="164" t="s">
        <v>392</v>
      </c>
      <c r="D143" s="164" t="s">
        <v>213</v>
      </c>
      <c r="E143" s="165" t="s">
        <v>1564</v>
      </c>
      <c r="F143" s="166" t="s">
        <v>1565</v>
      </c>
      <c r="G143" s="167" t="s">
        <v>204</v>
      </c>
      <c r="H143" s="168">
        <v>1</v>
      </c>
      <c r="I143" s="169"/>
      <c r="J143" s="170">
        <f t="shared" si="10"/>
        <v>0</v>
      </c>
      <c r="K143" s="166" t="s">
        <v>192</v>
      </c>
      <c r="L143" s="171"/>
      <c r="M143" s="172" t="s">
        <v>35</v>
      </c>
      <c r="N143" s="173" t="s">
        <v>50</v>
      </c>
      <c r="P143" s="139">
        <f t="shared" si="11"/>
        <v>0</v>
      </c>
      <c r="Q143" s="139">
        <v>0</v>
      </c>
      <c r="R143" s="139">
        <f t="shared" si="12"/>
        <v>0</v>
      </c>
      <c r="S143" s="139">
        <v>0</v>
      </c>
      <c r="T143" s="140">
        <f t="shared" si="13"/>
        <v>0</v>
      </c>
      <c r="AR143" s="141" t="s">
        <v>395</v>
      </c>
      <c r="AT143" s="141" t="s">
        <v>213</v>
      </c>
      <c r="AU143" s="141" t="s">
        <v>86</v>
      </c>
      <c r="AY143" s="17" t="s">
        <v>187</v>
      </c>
      <c r="BE143" s="142">
        <f t="shared" si="14"/>
        <v>0</v>
      </c>
      <c r="BF143" s="142">
        <f t="shared" si="15"/>
        <v>0</v>
      </c>
      <c r="BG143" s="142">
        <f t="shared" si="16"/>
        <v>0</v>
      </c>
      <c r="BH143" s="142">
        <f t="shared" si="17"/>
        <v>0</v>
      </c>
      <c r="BI143" s="142">
        <f t="shared" si="18"/>
        <v>0</v>
      </c>
      <c r="BJ143" s="17" t="s">
        <v>86</v>
      </c>
      <c r="BK143" s="142">
        <f t="shared" si="19"/>
        <v>0</v>
      </c>
      <c r="BL143" s="17" t="s">
        <v>395</v>
      </c>
      <c r="BM143" s="141" t="s">
        <v>1566</v>
      </c>
    </row>
    <row r="144" spans="2:65" s="1" customFormat="1" ht="44.25" customHeight="1" x14ac:dyDescent="0.2">
      <c r="B144" s="33"/>
      <c r="C144" s="130" t="s">
        <v>398</v>
      </c>
      <c r="D144" s="130" t="s">
        <v>188</v>
      </c>
      <c r="E144" s="131" t="s">
        <v>1567</v>
      </c>
      <c r="F144" s="132" t="s">
        <v>1568</v>
      </c>
      <c r="G144" s="133" t="s">
        <v>204</v>
      </c>
      <c r="H144" s="134">
        <v>1</v>
      </c>
      <c r="I144" s="135"/>
      <c r="J144" s="136">
        <f t="shared" si="10"/>
        <v>0</v>
      </c>
      <c r="K144" s="132" t="s">
        <v>192</v>
      </c>
      <c r="L144" s="33"/>
      <c r="M144" s="137" t="s">
        <v>35</v>
      </c>
      <c r="N144" s="138" t="s">
        <v>50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205</v>
      </c>
      <c r="AT144" s="141" t="s">
        <v>188</v>
      </c>
      <c r="AU144" s="141" t="s">
        <v>86</v>
      </c>
      <c r="AY144" s="17" t="s">
        <v>187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7" t="s">
        <v>86</v>
      </c>
      <c r="BK144" s="142">
        <f t="shared" si="19"/>
        <v>0</v>
      </c>
      <c r="BL144" s="17" t="s">
        <v>205</v>
      </c>
      <c r="BM144" s="141" t="s">
        <v>1569</v>
      </c>
    </row>
    <row r="145" spans="2:65" s="1" customFormat="1" ht="24.2" customHeight="1" x14ac:dyDescent="0.2">
      <c r="B145" s="33"/>
      <c r="C145" s="164" t="s">
        <v>403</v>
      </c>
      <c r="D145" s="164" t="s">
        <v>213</v>
      </c>
      <c r="E145" s="165" t="s">
        <v>1570</v>
      </c>
      <c r="F145" s="166" t="s">
        <v>1571</v>
      </c>
      <c r="G145" s="167" t="s">
        <v>204</v>
      </c>
      <c r="H145" s="168">
        <v>1</v>
      </c>
      <c r="I145" s="169"/>
      <c r="J145" s="170">
        <f t="shared" si="10"/>
        <v>0</v>
      </c>
      <c r="K145" s="166" t="s">
        <v>192</v>
      </c>
      <c r="L145" s="171"/>
      <c r="M145" s="172" t="s">
        <v>35</v>
      </c>
      <c r="N145" s="173" t="s">
        <v>50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216</v>
      </c>
      <c r="AT145" s="141" t="s">
        <v>213</v>
      </c>
      <c r="AU145" s="141" t="s">
        <v>86</v>
      </c>
      <c r="AY145" s="17" t="s">
        <v>187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7" t="s">
        <v>86</v>
      </c>
      <c r="BK145" s="142">
        <f t="shared" si="19"/>
        <v>0</v>
      </c>
      <c r="BL145" s="17" t="s">
        <v>217</v>
      </c>
      <c r="BM145" s="141" t="s">
        <v>1572</v>
      </c>
    </row>
    <row r="146" spans="2:65" s="1" customFormat="1" ht="19.5" x14ac:dyDescent="0.2">
      <c r="B146" s="33"/>
      <c r="D146" s="144" t="s">
        <v>298</v>
      </c>
      <c r="F146" s="176" t="s">
        <v>1573</v>
      </c>
      <c r="I146" s="177"/>
      <c r="L146" s="33"/>
      <c r="M146" s="178"/>
      <c r="T146" s="54"/>
      <c r="AT146" s="17" t="s">
        <v>298</v>
      </c>
      <c r="AU146" s="17" t="s">
        <v>86</v>
      </c>
    </row>
    <row r="147" spans="2:65" s="1" customFormat="1" ht="24.2" customHeight="1" x14ac:dyDescent="0.2">
      <c r="B147" s="33"/>
      <c r="C147" s="164" t="s">
        <v>407</v>
      </c>
      <c r="D147" s="164" t="s">
        <v>213</v>
      </c>
      <c r="E147" s="165" t="s">
        <v>1574</v>
      </c>
      <c r="F147" s="166" t="s">
        <v>1575</v>
      </c>
      <c r="G147" s="167" t="s">
        <v>204</v>
      </c>
      <c r="H147" s="168">
        <v>1</v>
      </c>
      <c r="I147" s="169"/>
      <c r="J147" s="170">
        <f>ROUND(I147*H147,2)</f>
        <v>0</v>
      </c>
      <c r="K147" s="166" t="s">
        <v>192</v>
      </c>
      <c r="L147" s="171"/>
      <c r="M147" s="172" t="s">
        <v>35</v>
      </c>
      <c r="N147" s="173" t="s">
        <v>50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216</v>
      </c>
      <c r="AT147" s="141" t="s">
        <v>213</v>
      </c>
      <c r="AU147" s="141" t="s">
        <v>86</v>
      </c>
      <c r="AY147" s="17" t="s">
        <v>187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7" t="s">
        <v>86</v>
      </c>
      <c r="BK147" s="142">
        <f>ROUND(I147*H147,2)</f>
        <v>0</v>
      </c>
      <c r="BL147" s="17" t="s">
        <v>217</v>
      </c>
      <c r="BM147" s="141" t="s">
        <v>1576</v>
      </c>
    </row>
    <row r="148" spans="2:65" s="1" customFormat="1" ht="29.25" x14ac:dyDescent="0.2">
      <c r="B148" s="33"/>
      <c r="D148" s="144" t="s">
        <v>298</v>
      </c>
      <c r="F148" s="176" t="s">
        <v>1577</v>
      </c>
      <c r="I148" s="177"/>
      <c r="L148" s="33"/>
      <c r="M148" s="178"/>
      <c r="T148" s="54"/>
      <c r="AT148" s="17" t="s">
        <v>298</v>
      </c>
      <c r="AU148" s="17" t="s">
        <v>86</v>
      </c>
    </row>
    <row r="149" spans="2:65" s="1" customFormat="1" ht="24.2" customHeight="1" x14ac:dyDescent="0.2">
      <c r="B149" s="33"/>
      <c r="C149" s="130" t="s">
        <v>412</v>
      </c>
      <c r="D149" s="130" t="s">
        <v>188</v>
      </c>
      <c r="E149" s="131" t="s">
        <v>1578</v>
      </c>
      <c r="F149" s="132" t="s">
        <v>1579</v>
      </c>
      <c r="G149" s="133" t="s">
        <v>204</v>
      </c>
      <c r="H149" s="134">
        <v>3</v>
      </c>
      <c r="I149" s="135"/>
      <c r="J149" s="136">
        <f t="shared" ref="J149:J160" si="20">ROUND(I149*H149,2)</f>
        <v>0</v>
      </c>
      <c r="K149" s="132" t="s">
        <v>192</v>
      </c>
      <c r="L149" s="33"/>
      <c r="M149" s="137" t="s">
        <v>35</v>
      </c>
      <c r="N149" s="138" t="s">
        <v>50</v>
      </c>
      <c r="P149" s="139">
        <f t="shared" ref="P149:P160" si="21">O149*H149</f>
        <v>0</v>
      </c>
      <c r="Q149" s="139">
        <v>0</v>
      </c>
      <c r="R149" s="139">
        <f t="shared" ref="R149:R160" si="22">Q149*H149</f>
        <v>0</v>
      </c>
      <c r="S149" s="139">
        <v>0</v>
      </c>
      <c r="T149" s="140">
        <f t="shared" ref="T149:T160" si="23">S149*H149</f>
        <v>0</v>
      </c>
      <c r="AR149" s="141" t="s">
        <v>86</v>
      </c>
      <c r="AT149" s="141" t="s">
        <v>188</v>
      </c>
      <c r="AU149" s="141" t="s">
        <v>86</v>
      </c>
      <c r="AY149" s="17" t="s">
        <v>187</v>
      </c>
      <c r="BE149" s="142">
        <f t="shared" ref="BE149:BE160" si="24">IF(N149="základní",J149,0)</f>
        <v>0</v>
      </c>
      <c r="BF149" s="142">
        <f t="shared" ref="BF149:BF160" si="25">IF(N149="snížená",J149,0)</f>
        <v>0</v>
      </c>
      <c r="BG149" s="142">
        <f t="shared" ref="BG149:BG160" si="26">IF(N149="zákl. přenesená",J149,0)</f>
        <v>0</v>
      </c>
      <c r="BH149" s="142">
        <f t="shared" ref="BH149:BH160" si="27">IF(N149="sníž. přenesená",J149,0)</f>
        <v>0</v>
      </c>
      <c r="BI149" s="142">
        <f t="shared" ref="BI149:BI160" si="28">IF(N149="nulová",J149,0)</f>
        <v>0</v>
      </c>
      <c r="BJ149" s="17" t="s">
        <v>86</v>
      </c>
      <c r="BK149" s="142">
        <f t="shared" ref="BK149:BK160" si="29">ROUND(I149*H149,2)</f>
        <v>0</v>
      </c>
      <c r="BL149" s="17" t="s">
        <v>86</v>
      </c>
      <c r="BM149" s="141" t="s">
        <v>1580</v>
      </c>
    </row>
    <row r="150" spans="2:65" s="1" customFormat="1" ht="16.5" customHeight="1" x14ac:dyDescent="0.2">
      <c r="B150" s="33"/>
      <c r="C150" s="130" t="s">
        <v>417</v>
      </c>
      <c r="D150" s="130" t="s">
        <v>188</v>
      </c>
      <c r="E150" s="131" t="s">
        <v>1581</v>
      </c>
      <c r="F150" s="132" t="s">
        <v>1582</v>
      </c>
      <c r="G150" s="133" t="s">
        <v>204</v>
      </c>
      <c r="H150" s="134">
        <v>3</v>
      </c>
      <c r="I150" s="135"/>
      <c r="J150" s="136">
        <f t="shared" si="20"/>
        <v>0</v>
      </c>
      <c r="K150" s="132" t="s">
        <v>192</v>
      </c>
      <c r="L150" s="33"/>
      <c r="M150" s="137" t="s">
        <v>35</v>
      </c>
      <c r="N150" s="138" t="s">
        <v>50</v>
      </c>
      <c r="P150" s="139">
        <f t="shared" si="21"/>
        <v>0</v>
      </c>
      <c r="Q150" s="139">
        <v>0</v>
      </c>
      <c r="R150" s="139">
        <f t="shared" si="22"/>
        <v>0</v>
      </c>
      <c r="S150" s="139">
        <v>0</v>
      </c>
      <c r="T150" s="140">
        <f t="shared" si="23"/>
        <v>0</v>
      </c>
      <c r="AR150" s="141" t="s">
        <v>205</v>
      </c>
      <c r="AT150" s="141" t="s">
        <v>188</v>
      </c>
      <c r="AU150" s="141" t="s">
        <v>86</v>
      </c>
      <c r="AY150" s="17" t="s">
        <v>187</v>
      </c>
      <c r="BE150" s="142">
        <f t="shared" si="24"/>
        <v>0</v>
      </c>
      <c r="BF150" s="142">
        <f t="shared" si="25"/>
        <v>0</v>
      </c>
      <c r="BG150" s="142">
        <f t="shared" si="26"/>
        <v>0</v>
      </c>
      <c r="BH150" s="142">
        <f t="shared" si="27"/>
        <v>0</v>
      </c>
      <c r="BI150" s="142">
        <f t="shared" si="28"/>
        <v>0</v>
      </c>
      <c r="BJ150" s="17" t="s">
        <v>86</v>
      </c>
      <c r="BK150" s="142">
        <f t="shared" si="29"/>
        <v>0</v>
      </c>
      <c r="BL150" s="17" t="s">
        <v>205</v>
      </c>
      <c r="BM150" s="141" t="s">
        <v>1583</v>
      </c>
    </row>
    <row r="151" spans="2:65" s="1" customFormat="1" ht="24.2" customHeight="1" x14ac:dyDescent="0.2">
      <c r="B151" s="33"/>
      <c r="C151" s="164" t="s">
        <v>421</v>
      </c>
      <c r="D151" s="164" t="s">
        <v>213</v>
      </c>
      <c r="E151" s="165" t="s">
        <v>1584</v>
      </c>
      <c r="F151" s="166" t="s">
        <v>1585</v>
      </c>
      <c r="G151" s="167" t="s">
        <v>204</v>
      </c>
      <c r="H151" s="168">
        <v>1</v>
      </c>
      <c r="I151" s="169"/>
      <c r="J151" s="170">
        <f t="shared" si="20"/>
        <v>0</v>
      </c>
      <c r="K151" s="166" t="s">
        <v>192</v>
      </c>
      <c r="L151" s="171"/>
      <c r="M151" s="172" t="s">
        <v>35</v>
      </c>
      <c r="N151" s="173" t="s">
        <v>50</v>
      </c>
      <c r="P151" s="139">
        <f t="shared" si="21"/>
        <v>0</v>
      </c>
      <c r="Q151" s="139">
        <v>0</v>
      </c>
      <c r="R151" s="139">
        <f t="shared" si="22"/>
        <v>0</v>
      </c>
      <c r="S151" s="139">
        <v>0</v>
      </c>
      <c r="T151" s="140">
        <f t="shared" si="23"/>
        <v>0</v>
      </c>
      <c r="AR151" s="141" t="s">
        <v>395</v>
      </c>
      <c r="AT151" s="141" t="s">
        <v>213</v>
      </c>
      <c r="AU151" s="141" t="s">
        <v>86</v>
      </c>
      <c r="AY151" s="17" t="s">
        <v>187</v>
      </c>
      <c r="BE151" s="142">
        <f t="shared" si="24"/>
        <v>0</v>
      </c>
      <c r="BF151" s="142">
        <f t="shared" si="25"/>
        <v>0</v>
      </c>
      <c r="BG151" s="142">
        <f t="shared" si="26"/>
        <v>0</v>
      </c>
      <c r="BH151" s="142">
        <f t="shared" si="27"/>
        <v>0</v>
      </c>
      <c r="BI151" s="142">
        <f t="shared" si="28"/>
        <v>0</v>
      </c>
      <c r="BJ151" s="17" t="s">
        <v>86</v>
      </c>
      <c r="BK151" s="142">
        <f t="shared" si="29"/>
        <v>0</v>
      </c>
      <c r="BL151" s="17" t="s">
        <v>395</v>
      </c>
      <c r="BM151" s="141" t="s">
        <v>1586</v>
      </c>
    </row>
    <row r="152" spans="2:65" s="1" customFormat="1" ht="16.5" customHeight="1" x14ac:dyDescent="0.2">
      <c r="B152" s="33"/>
      <c r="C152" s="130" t="s">
        <v>425</v>
      </c>
      <c r="D152" s="130" t="s">
        <v>188</v>
      </c>
      <c r="E152" s="131" t="s">
        <v>1587</v>
      </c>
      <c r="F152" s="132" t="s">
        <v>1588</v>
      </c>
      <c r="G152" s="133" t="s">
        <v>204</v>
      </c>
      <c r="H152" s="134">
        <v>1</v>
      </c>
      <c r="I152" s="135"/>
      <c r="J152" s="136">
        <f t="shared" si="20"/>
        <v>0</v>
      </c>
      <c r="K152" s="132" t="s">
        <v>192</v>
      </c>
      <c r="L152" s="33"/>
      <c r="M152" s="137" t="s">
        <v>35</v>
      </c>
      <c r="N152" s="138" t="s">
        <v>50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205</v>
      </c>
      <c r="AT152" s="141" t="s">
        <v>188</v>
      </c>
      <c r="AU152" s="141" t="s">
        <v>86</v>
      </c>
      <c r="AY152" s="17" t="s">
        <v>187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7" t="s">
        <v>86</v>
      </c>
      <c r="BK152" s="142">
        <f t="shared" si="29"/>
        <v>0</v>
      </c>
      <c r="BL152" s="17" t="s">
        <v>205</v>
      </c>
      <c r="BM152" s="141" t="s">
        <v>1589</v>
      </c>
    </row>
    <row r="153" spans="2:65" s="1" customFormat="1" ht="24.2" customHeight="1" x14ac:dyDescent="0.2">
      <c r="B153" s="33"/>
      <c r="C153" s="164" t="s">
        <v>431</v>
      </c>
      <c r="D153" s="164" t="s">
        <v>213</v>
      </c>
      <c r="E153" s="165" t="s">
        <v>1590</v>
      </c>
      <c r="F153" s="166" t="s">
        <v>1591</v>
      </c>
      <c r="G153" s="167" t="s">
        <v>204</v>
      </c>
      <c r="H153" s="168">
        <v>3</v>
      </c>
      <c r="I153" s="169"/>
      <c r="J153" s="170">
        <f t="shared" si="20"/>
        <v>0</v>
      </c>
      <c r="K153" s="166" t="s">
        <v>192</v>
      </c>
      <c r="L153" s="171"/>
      <c r="M153" s="172" t="s">
        <v>35</v>
      </c>
      <c r="N153" s="173" t="s">
        <v>50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216</v>
      </c>
      <c r="AT153" s="141" t="s">
        <v>213</v>
      </c>
      <c r="AU153" s="141" t="s">
        <v>86</v>
      </c>
      <c r="AY153" s="17" t="s">
        <v>187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7" t="s">
        <v>86</v>
      </c>
      <c r="BK153" s="142">
        <f t="shared" si="29"/>
        <v>0</v>
      </c>
      <c r="BL153" s="17" t="s">
        <v>217</v>
      </c>
      <c r="BM153" s="141" t="s">
        <v>1592</v>
      </c>
    </row>
    <row r="154" spans="2:65" s="1" customFormat="1" ht="24.2" customHeight="1" x14ac:dyDescent="0.2">
      <c r="B154" s="33"/>
      <c r="C154" s="130" t="s">
        <v>435</v>
      </c>
      <c r="D154" s="130" t="s">
        <v>188</v>
      </c>
      <c r="E154" s="131" t="s">
        <v>1593</v>
      </c>
      <c r="F154" s="132" t="s">
        <v>1594</v>
      </c>
      <c r="G154" s="133" t="s">
        <v>204</v>
      </c>
      <c r="H154" s="134">
        <v>1</v>
      </c>
      <c r="I154" s="135"/>
      <c r="J154" s="136">
        <f t="shared" si="20"/>
        <v>0</v>
      </c>
      <c r="K154" s="132" t="s">
        <v>192</v>
      </c>
      <c r="L154" s="33"/>
      <c r="M154" s="137" t="s">
        <v>35</v>
      </c>
      <c r="N154" s="138" t="s">
        <v>50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205</v>
      </c>
      <c r="AT154" s="141" t="s">
        <v>188</v>
      </c>
      <c r="AU154" s="141" t="s">
        <v>86</v>
      </c>
      <c r="AY154" s="17" t="s">
        <v>187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7" t="s">
        <v>86</v>
      </c>
      <c r="BK154" s="142">
        <f t="shared" si="29"/>
        <v>0</v>
      </c>
      <c r="BL154" s="17" t="s">
        <v>205</v>
      </c>
      <c r="BM154" s="141" t="s">
        <v>1595</v>
      </c>
    </row>
    <row r="155" spans="2:65" s="1" customFormat="1" ht="21.75" customHeight="1" x14ac:dyDescent="0.2">
      <c r="B155" s="33"/>
      <c r="C155" s="164" t="s">
        <v>439</v>
      </c>
      <c r="D155" s="164" t="s">
        <v>213</v>
      </c>
      <c r="E155" s="165" t="s">
        <v>1596</v>
      </c>
      <c r="F155" s="166" t="s">
        <v>1597</v>
      </c>
      <c r="G155" s="167" t="s">
        <v>204</v>
      </c>
      <c r="H155" s="168">
        <v>3</v>
      </c>
      <c r="I155" s="169"/>
      <c r="J155" s="170">
        <f t="shared" si="20"/>
        <v>0</v>
      </c>
      <c r="K155" s="166" t="s">
        <v>192</v>
      </c>
      <c r="L155" s="171"/>
      <c r="M155" s="172" t="s">
        <v>35</v>
      </c>
      <c r="N155" s="173" t="s">
        <v>50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216</v>
      </c>
      <c r="AT155" s="141" t="s">
        <v>213</v>
      </c>
      <c r="AU155" s="141" t="s">
        <v>86</v>
      </c>
      <c r="AY155" s="17" t="s">
        <v>187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7" t="s">
        <v>86</v>
      </c>
      <c r="BK155" s="142">
        <f t="shared" si="29"/>
        <v>0</v>
      </c>
      <c r="BL155" s="17" t="s">
        <v>217</v>
      </c>
      <c r="BM155" s="141" t="s">
        <v>1598</v>
      </c>
    </row>
    <row r="156" spans="2:65" s="1" customFormat="1" ht="16.5" customHeight="1" x14ac:dyDescent="0.2">
      <c r="B156" s="33"/>
      <c r="C156" s="130" t="s">
        <v>443</v>
      </c>
      <c r="D156" s="130" t="s">
        <v>188</v>
      </c>
      <c r="E156" s="131" t="s">
        <v>1599</v>
      </c>
      <c r="F156" s="132" t="s">
        <v>1600</v>
      </c>
      <c r="G156" s="133" t="s">
        <v>204</v>
      </c>
      <c r="H156" s="134">
        <v>1</v>
      </c>
      <c r="I156" s="135"/>
      <c r="J156" s="136">
        <f t="shared" si="20"/>
        <v>0</v>
      </c>
      <c r="K156" s="132" t="s">
        <v>192</v>
      </c>
      <c r="L156" s="33"/>
      <c r="M156" s="137" t="s">
        <v>35</v>
      </c>
      <c r="N156" s="138" t="s">
        <v>50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205</v>
      </c>
      <c r="AT156" s="141" t="s">
        <v>188</v>
      </c>
      <c r="AU156" s="141" t="s">
        <v>86</v>
      </c>
      <c r="AY156" s="17" t="s">
        <v>187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7" t="s">
        <v>86</v>
      </c>
      <c r="BK156" s="142">
        <f t="shared" si="29"/>
        <v>0</v>
      </c>
      <c r="BL156" s="17" t="s">
        <v>205</v>
      </c>
      <c r="BM156" s="141" t="s">
        <v>1601</v>
      </c>
    </row>
    <row r="157" spans="2:65" s="1" customFormat="1" ht="37.9" customHeight="1" x14ac:dyDescent="0.2">
      <c r="B157" s="33"/>
      <c r="C157" s="164" t="s">
        <v>447</v>
      </c>
      <c r="D157" s="164" t="s">
        <v>213</v>
      </c>
      <c r="E157" s="165" t="s">
        <v>1602</v>
      </c>
      <c r="F157" s="166" t="s">
        <v>1603</v>
      </c>
      <c r="G157" s="167" t="s">
        <v>204</v>
      </c>
      <c r="H157" s="168">
        <v>1</v>
      </c>
      <c r="I157" s="169"/>
      <c r="J157" s="170">
        <f t="shared" si="20"/>
        <v>0</v>
      </c>
      <c r="K157" s="166" t="s">
        <v>192</v>
      </c>
      <c r="L157" s="171"/>
      <c r="M157" s="172" t="s">
        <v>35</v>
      </c>
      <c r="N157" s="173" t="s">
        <v>50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216</v>
      </c>
      <c r="AT157" s="141" t="s">
        <v>213</v>
      </c>
      <c r="AU157" s="141" t="s">
        <v>86</v>
      </c>
      <c r="AY157" s="17" t="s">
        <v>187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7" t="s">
        <v>86</v>
      </c>
      <c r="BK157" s="142">
        <f t="shared" si="29"/>
        <v>0</v>
      </c>
      <c r="BL157" s="17" t="s">
        <v>217</v>
      </c>
      <c r="BM157" s="141" t="s">
        <v>1604</v>
      </c>
    </row>
    <row r="158" spans="2:65" s="1" customFormat="1" ht="24.2" customHeight="1" x14ac:dyDescent="0.2">
      <c r="B158" s="33"/>
      <c r="C158" s="164" t="s">
        <v>451</v>
      </c>
      <c r="D158" s="164" t="s">
        <v>213</v>
      </c>
      <c r="E158" s="165" t="s">
        <v>1605</v>
      </c>
      <c r="F158" s="166" t="s">
        <v>1606</v>
      </c>
      <c r="G158" s="167" t="s">
        <v>204</v>
      </c>
      <c r="H158" s="168">
        <v>3</v>
      </c>
      <c r="I158" s="169"/>
      <c r="J158" s="170">
        <f t="shared" si="20"/>
        <v>0</v>
      </c>
      <c r="K158" s="166" t="s">
        <v>192</v>
      </c>
      <c r="L158" s="171"/>
      <c r="M158" s="172" t="s">
        <v>35</v>
      </c>
      <c r="N158" s="173" t="s">
        <v>50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216</v>
      </c>
      <c r="AT158" s="141" t="s">
        <v>213</v>
      </c>
      <c r="AU158" s="141" t="s">
        <v>86</v>
      </c>
      <c r="AY158" s="17" t="s">
        <v>187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7" t="s">
        <v>86</v>
      </c>
      <c r="BK158" s="142">
        <f t="shared" si="29"/>
        <v>0</v>
      </c>
      <c r="BL158" s="17" t="s">
        <v>217</v>
      </c>
      <c r="BM158" s="141" t="s">
        <v>1607</v>
      </c>
    </row>
    <row r="159" spans="2:65" s="1" customFormat="1" ht="21.75" customHeight="1" x14ac:dyDescent="0.2">
      <c r="B159" s="33"/>
      <c r="C159" s="130" t="s">
        <v>455</v>
      </c>
      <c r="D159" s="130" t="s">
        <v>188</v>
      </c>
      <c r="E159" s="131" t="s">
        <v>1608</v>
      </c>
      <c r="F159" s="132" t="s">
        <v>1609</v>
      </c>
      <c r="G159" s="133" t="s">
        <v>204</v>
      </c>
      <c r="H159" s="134">
        <v>1</v>
      </c>
      <c r="I159" s="135"/>
      <c r="J159" s="136">
        <f t="shared" si="20"/>
        <v>0</v>
      </c>
      <c r="K159" s="132" t="s">
        <v>192</v>
      </c>
      <c r="L159" s="33"/>
      <c r="M159" s="137" t="s">
        <v>35</v>
      </c>
      <c r="N159" s="138" t="s">
        <v>50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193</v>
      </c>
      <c r="AT159" s="141" t="s">
        <v>188</v>
      </c>
      <c r="AU159" s="141" t="s">
        <v>86</v>
      </c>
      <c r="AY159" s="17" t="s">
        <v>187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7" t="s">
        <v>86</v>
      </c>
      <c r="BK159" s="142">
        <f t="shared" si="29"/>
        <v>0</v>
      </c>
      <c r="BL159" s="17" t="s">
        <v>193</v>
      </c>
      <c r="BM159" s="141" t="s">
        <v>1610</v>
      </c>
    </row>
    <row r="160" spans="2:65" s="1" customFormat="1" ht="21.75" customHeight="1" x14ac:dyDescent="0.2">
      <c r="B160" s="33"/>
      <c r="C160" s="164" t="s">
        <v>459</v>
      </c>
      <c r="D160" s="164" t="s">
        <v>213</v>
      </c>
      <c r="E160" s="165" t="s">
        <v>1611</v>
      </c>
      <c r="F160" s="166" t="s">
        <v>1612</v>
      </c>
      <c r="G160" s="167" t="s">
        <v>204</v>
      </c>
      <c r="H160" s="168">
        <v>1</v>
      </c>
      <c r="I160" s="169"/>
      <c r="J160" s="170">
        <f t="shared" si="20"/>
        <v>0</v>
      </c>
      <c r="K160" s="166" t="s">
        <v>192</v>
      </c>
      <c r="L160" s="171"/>
      <c r="M160" s="172" t="s">
        <v>35</v>
      </c>
      <c r="N160" s="173" t="s">
        <v>50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216</v>
      </c>
      <c r="AT160" s="141" t="s">
        <v>213</v>
      </c>
      <c r="AU160" s="141" t="s">
        <v>86</v>
      </c>
      <c r="AY160" s="17" t="s">
        <v>187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7" t="s">
        <v>86</v>
      </c>
      <c r="BK160" s="142">
        <f t="shared" si="29"/>
        <v>0</v>
      </c>
      <c r="BL160" s="17" t="s">
        <v>217</v>
      </c>
      <c r="BM160" s="141" t="s">
        <v>1613</v>
      </c>
    </row>
    <row r="161" spans="2:65" s="1" customFormat="1" ht="29.25" x14ac:dyDescent="0.2">
      <c r="B161" s="33"/>
      <c r="D161" s="144" t="s">
        <v>298</v>
      </c>
      <c r="F161" s="176" t="s">
        <v>1614</v>
      </c>
      <c r="I161" s="177"/>
      <c r="L161" s="33"/>
      <c r="M161" s="178"/>
      <c r="T161" s="54"/>
      <c r="AT161" s="17" t="s">
        <v>298</v>
      </c>
      <c r="AU161" s="17" t="s">
        <v>86</v>
      </c>
    </row>
    <row r="162" spans="2:65" s="1" customFormat="1" ht="21.75" customHeight="1" x14ac:dyDescent="0.2">
      <c r="B162" s="33"/>
      <c r="C162" s="130" t="s">
        <v>463</v>
      </c>
      <c r="D162" s="130" t="s">
        <v>188</v>
      </c>
      <c r="E162" s="131" t="s">
        <v>1615</v>
      </c>
      <c r="F162" s="132" t="s">
        <v>1616</v>
      </c>
      <c r="G162" s="133" t="s">
        <v>204</v>
      </c>
      <c r="H162" s="134">
        <v>3</v>
      </c>
      <c r="I162" s="135"/>
      <c r="J162" s="136">
        <f>ROUND(I162*H162,2)</f>
        <v>0</v>
      </c>
      <c r="K162" s="132" t="s">
        <v>192</v>
      </c>
      <c r="L162" s="33"/>
      <c r="M162" s="137" t="s">
        <v>35</v>
      </c>
      <c r="N162" s="138" t="s">
        <v>50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205</v>
      </c>
      <c r="AT162" s="141" t="s">
        <v>188</v>
      </c>
      <c r="AU162" s="141" t="s">
        <v>86</v>
      </c>
      <c r="AY162" s="17" t="s">
        <v>187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86</v>
      </c>
      <c r="BK162" s="142">
        <f>ROUND(I162*H162,2)</f>
        <v>0</v>
      </c>
      <c r="BL162" s="17" t="s">
        <v>205</v>
      </c>
      <c r="BM162" s="141" t="s">
        <v>1617</v>
      </c>
    </row>
    <row r="163" spans="2:65" s="1" customFormat="1" ht="21.75" customHeight="1" x14ac:dyDescent="0.2">
      <c r="B163" s="33"/>
      <c r="C163" s="164" t="s">
        <v>468</v>
      </c>
      <c r="D163" s="164" t="s">
        <v>213</v>
      </c>
      <c r="E163" s="165" t="s">
        <v>1618</v>
      </c>
      <c r="F163" s="166" t="s">
        <v>1619</v>
      </c>
      <c r="G163" s="167" t="s">
        <v>204</v>
      </c>
      <c r="H163" s="168">
        <v>3</v>
      </c>
      <c r="I163" s="169"/>
      <c r="J163" s="170">
        <f>ROUND(I163*H163,2)</f>
        <v>0</v>
      </c>
      <c r="K163" s="166" t="s">
        <v>192</v>
      </c>
      <c r="L163" s="171"/>
      <c r="M163" s="172" t="s">
        <v>35</v>
      </c>
      <c r="N163" s="173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216</v>
      </c>
      <c r="AT163" s="141" t="s">
        <v>213</v>
      </c>
      <c r="AU163" s="141" t="s">
        <v>86</v>
      </c>
      <c r="AY163" s="17" t="s">
        <v>187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86</v>
      </c>
      <c r="BK163" s="142">
        <f>ROUND(I163*H163,2)</f>
        <v>0</v>
      </c>
      <c r="BL163" s="17" t="s">
        <v>217</v>
      </c>
      <c r="BM163" s="141" t="s">
        <v>1620</v>
      </c>
    </row>
    <row r="164" spans="2:65" s="1" customFormat="1" ht="21.75" customHeight="1" x14ac:dyDescent="0.2">
      <c r="B164" s="33"/>
      <c r="C164" s="130" t="s">
        <v>472</v>
      </c>
      <c r="D164" s="130" t="s">
        <v>188</v>
      </c>
      <c r="E164" s="131" t="s">
        <v>1621</v>
      </c>
      <c r="F164" s="132" t="s">
        <v>1622</v>
      </c>
      <c r="G164" s="133" t="s">
        <v>204</v>
      </c>
      <c r="H164" s="134">
        <v>3</v>
      </c>
      <c r="I164" s="135"/>
      <c r="J164" s="136">
        <f>ROUND(I164*H164,2)</f>
        <v>0</v>
      </c>
      <c r="K164" s="132" t="s">
        <v>192</v>
      </c>
      <c r="L164" s="33"/>
      <c r="M164" s="137" t="s">
        <v>35</v>
      </c>
      <c r="N164" s="138" t="s">
        <v>50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205</v>
      </c>
      <c r="AT164" s="141" t="s">
        <v>188</v>
      </c>
      <c r="AU164" s="141" t="s">
        <v>86</v>
      </c>
      <c r="AY164" s="17" t="s">
        <v>187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7" t="s">
        <v>86</v>
      </c>
      <c r="BK164" s="142">
        <f>ROUND(I164*H164,2)</f>
        <v>0</v>
      </c>
      <c r="BL164" s="17" t="s">
        <v>205</v>
      </c>
      <c r="BM164" s="141" t="s">
        <v>1623</v>
      </c>
    </row>
    <row r="165" spans="2:65" s="1" customFormat="1" ht="21.75" customHeight="1" x14ac:dyDescent="0.2">
      <c r="B165" s="33"/>
      <c r="C165" s="164" t="s">
        <v>476</v>
      </c>
      <c r="D165" s="164" t="s">
        <v>213</v>
      </c>
      <c r="E165" s="165" t="s">
        <v>1624</v>
      </c>
      <c r="F165" s="166" t="s">
        <v>1625</v>
      </c>
      <c r="G165" s="167" t="s">
        <v>204</v>
      </c>
      <c r="H165" s="168">
        <v>6</v>
      </c>
      <c r="I165" s="169"/>
      <c r="J165" s="170">
        <f>ROUND(I165*H165,2)</f>
        <v>0</v>
      </c>
      <c r="K165" s="166" t="s">
        <v>192</v>
      </c>
      <c r="L165" s="171"/>
      <c r="M165" s="172" t="s">
        <v>35</v>
      </c>
      <c r="N165" s="173" t="s">
        <v>50</v>
      </c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216</v>
      </c>
      <c r="AT165" s="141" t="s">
        <v>213</v>
      </c>
      <c r="AU165" s="141" t="s">
        <v>86</v>
      </c>
      <c r="AY165" s="17" t="s">
        <v>187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7" t="s">
        <v>86</v>
      </c>
      <c r="BK165" s="142">
        <f>ROUND(I165*H165,2)</f>
        <v>0</v>
      </c>
      <c r="BL165" s="17" t="s">
        <v>217</v>
      </c>
      <c r="BM165" s="141" t="s">
        <v>1626</v>
      </c>
    </row>
    <row r="166" spans="2:65" s="1" customFormat="1" ht="21.75" customHeight="1" x14ac:dyDescent="0.2">
      <c r="B166" s="33"/>
      <c r="C166" s="130" t="s">
        <v>480</v>
      </c>
      <c r="D166" s="130" t="s">
        <v>188</v>
      </c>
      <c r="E166" s="131" t="s">
        <v>1627</v>
      </c>
      <c r="F166" s="132" t="s">
        <v>1628</v>
      </c>
      <c r="G166" s="133" t="s">
        <v>204</v>
      </c>
      <c r="H166" s="134">
        <v>6</v>
      </c>
      <c r="I166" s="135"/>
      <c r="J166" s="136">
        <f>ROUND(I166*H166,2)</f>
        <v>0</v>
      </c>
      <c r="K166" s="132" t="s">
        <v>192</v>
      </c>
      <c r="L166" s="33"/>
      <c r="M166" s="137" t="s">
        <v>35</v>
      </c>
      <c r="N166" s="138" t="s">
        <v>50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205</v>
      </c>
      <c r="AT166" s="141" t="s">
        <v>188</v>
      </c>
      <c r="AU166" s="141" t="s">
        <v>86</v>
      </c>
      <c r="AY166" s="17" t="s">
        <v>187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86</v>
      </c>
      <c r="BK166" s="142">
        <f>ROUND(I166*H166,2)</f>
        <v>0</v>
      </c>
      <c r="BL166" s="17" t="s">
        <v>205</v>
      </c>
      <c r="BM166" s="141" t="s">
        <v>1629</v>
      </c>
    </row>
    <row r="167" spans="2:65" s="1" customFormat="1" ht="19.5" x14ac:dyDescent="0.2">
      <c r="B167" s="33"/>
      <c r="D167" s="144" t="s">
        <v>298</v>
      </c>
      <c r="F167" s="176" t="s">
        <v>1630</v>
      </c>
      <c r="I167" s="177"/>
      <c r="L167" s="33"/>
      <c r="M167" s="178"/>
      <c r="T167" s="54"/>
      <c r="AT167" s="17" t="s">
        <v>298</v>
      </c>
      <c r="AU167" s="17" t="s">
        <v>86</v>
      </c>
    </row>
    <row r="168" spans="2:65" s="1" customFormat="1" ht="37.9" customHeight="1" x14ac:dyDescent="0.2">
      <c r="B168" s="33"/>
      <c r="C168" s="164" t="s">
        <v>486</v>
      </c>
      <c r="D168" s="164" t="s">
        <v>213</v>
      </c>
      <c r="E168" s="165" t="s">
        <v>1631</v>
      </c>
      <c r="F168" s="166" t="s">
        <v>1632</v>
      </c>
      <c r="G168" s="167" t="s">
        <v>204</v>
      </c>
      <c r="H168" s="168">
        <v>1</v>
      </c>
      <c r="I168" s="169"/>
      <c r="J168" s="170">
        <f>ROUND(I168*H168,2)</f>
        <v>0</v>
      </c>
      <c r="K168" s="166" t="s">
        <v>192</v>
      </c>
      <c r="L168" s="171"/>
      <c r="M168" s="172" t="s">
        <v>35</v>
      </c>
      <c r="N168" s="173" t="s">
        <v>50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395</v>
      </c>
      <c r="AT168" s="141" t="s">
        <v>213</v>
      </c>
      <c r="AU168" s="141" t="s">
        <v>86</v>
      </c>
      <c r="AY168" s="17" t="s">
        <v>187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86</v>
      </c>
      <c r="BK168" s="142">
        <f>ROUND(I168*H168,2)</f>
        <v>0</v>
      </c>
      <c r="BL168" s="17" t="s">
        <v>395</v>
      </c>
      <c r="BM168" s="141" t="s">
        <v>1633</v>
      </c>
    </row>
    <row r="169" spans="2:65" s="1" customFormat="1" ht="24.2" customHeight="1" x14ac:dyDescent="0.2">
      <c r="B169" s="33"/>
      <c r="C169" s="130" t="s">
        <v>490</v>
      </c>
      <c r="D169" s="130" t="s">
        <v>188</v>
      </c>
      <c r="E169" s="131" t="s">
        <v>1634</v>
      </c>
      <c r="F169" s="132" t="s">
        <v>1635</v>
      </c>
      <c r="G169" s="133" t="s">
        <v>204</v>
      </c>
      <c r="H169" s="134">
        <v>1</v>
      </c>
      <c r="I169" s="135"/>
      <c r="J169" s="136">
        <f>ROUND(I169*H169,2)</f>
        <v>0</v>
      </c>
      <c r="K169" s="132" t="s">
        <v>192</v>
      </c>
      <c r="L169" s="33"/>
      <c r="M169" s="137" t="s">
        <v>35</v>
      </c>
      <c r="N169" s="138" t="s">
        <v>50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193</v>
      </c>
      <c r="AT169" s="141" t="s">
        <v>188</v>
      </c>
      <c r="AU169" s="141" t="s">
        <v>86</v>
      </c>
      <c r="AY169" s="17" t="s">
        <v>187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86</v>
      </c>
      <c r="BK169" s="142">
        <f>ROUND(I169*H169,2)</f>
        <v>0</v>
      </c>
      <c r="BL169" s="17" t="s">
        <v>193</v>
      </c>
      <c r="BM169" s="141" t="s">
        <v>1636</v>
      </c>
    </row>
    <row r="170" spans="2:65" s="1" customFormat="1" ht="33" customHeight="1" x14ac:dyDescent="0.2">
      <c r="B170" s="33"/>
      <c r="C170" s="164" t="s">
        <v>217</v>
      </c>
      <c r="D170" s="164" t="s">
        <v>213</v>
      </c>
      <c r="E170" s="165" t="s">
        <v>1637</v>
      </c>
      <c r="F170" s="166" t="s">
        <v>1638</v>
      </c>
      <c r="G170" s="167" t="s">
        <v>204</v>
      </c>
      <c r="H170" s="168">
        <v>1</v>
      </c>
      <c r="I170" s="169"/>
      <c r="J170" s="170">
        <f>ROUND(I170*H170,2)</f>
        <v>0</v>
      </c>
      <c r="K170" s="166" t="s">
        <v>192</v>
      </c>
      <c r="L170" s="171"/>
      <c r="M170" s="172" t="s">
        <v>35</v>
      </c>
      <c r="N170" s="173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395</v>
      </c>
      <c r="AT170" s="141" t="s">
        <v>213</v>
      </c>
      <c r="AU170" s="141" t="s">
        <v>86</v>
      </c>
      <c r="AY170" s="17" t="s">
        <v>187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7" t="s">
        <v>86</v>
      </c>
      <c r="BK170" s="142">
        <f>ROUND(I170*H170,2)</f>
        <v>0</v>
      </c>
      <c r="BL170" s="17" t="s">
        <v>395</v>
      </c>
      <c r="BM170" s="141" t="s">
        <v>1639</v>
      </c>
    </row>
    <row r="171" spans="2:65" s="1" customFormat="1" ht="19.5" x14ac:dyDescent="0.2">
      <c r="B171" s="33"/>
      <c r="D171" s="144" t="s">
        <v>298</v>
      </c>
      <c r="F171" s="176" t="s">
        <v>1640</v>
      </c>
      <c r="I171" s="177"/>
      <c r="L171" s="33"/>
      <c r="M171" s="178"/>
      <c r="T171" s="54"/>
      <c r="AT171" s="17" t="s">
        <v>298</v>
      </c>
      <c r="AU171" s="17" t="s">
        <v>86</v>
      </c>
    </row>
    <row r="172" spans="2:65" s="11" customFormat="1" ht="25.9" customHeight="1" x14ac:dyDescent="0.2">
      <c r="B172" s="120"/>
      <c r="D172" s="121" t="s">
        <v>78</v>
      </c>
      <c r="E172" s="122" t="s">
        <v>683</v>
      </c>
      <c r="F172" s="122" t="s">
        <v>1641</v>
      </c>
      <c r="I172" s="123"/>
      <c r="J172" s="124">
        <f>BK172</f>
        <v>0</v>
      </c>
      <c r="L172" s="120"/>
      <c r="M172" s="125"/>
      <c r="P172" s="126">
        <f>SUM(P173:P179)</f>
        <v>0</v>
      </c>
      <c r="R172" s="126">
        <f>SUM(R173:R179)</f>
        <v>0</v>
      </c>
      <c r="T172" s="127">
        <f>SUM(T173:T179)</f>
        <v>0</v>
      </c>
      <c r="AR172" s="121" t="s">
        <v>86</v>
      </c>
      <c r="AT172" s="128" t="s">
        <v>78</v>
      </c>
      <c r="AU172" s="128" t="s">
        <v>79</v>
      </c>
      <c r="AY172" s="121" t="s">
        <v>187</v>
      </c>
      <c r="BK172" s="129">
        <f>SUM(BK173:BK179)</f>
        <v>0</v>
      </c>
    </row>
    <row r="173" spans="2:65" s="1" customFormat="1" ht="24.2" customHeight="1" x14ac:dyDescent="0.2">
      <c r="B173" s="33"/>
      <c r="C173" s="130" t="s">
        <v>497</v>
      </c>
      <c r="D173" s="130" t="s">
        <v>188</v>
      </c>
      <c r="E173" s="131" t="s">
        <v>1642</v>
      </c>
      <c r="F173" s="132" t="s">
        <v>1643</v>
      </c>
      <c r="G173" s="133" t="s">
        <v>204</v>
      </c>
      <c r="H173" s="134">
        <v>1</v>
      </c>
      <c r="I173" s="135"/>
      <c r="J173" s="136">
        <f>ROUND(I173*H173,2)</f>
        <v>0</v>
      </c>
      <c r="K173" s="132" t="s">
        <v>192</v>
      </c>
      <c r="L173" s="33"/>
      <c r="M173" s="137" t="s">
        <v>35</v>
      </c>
      <c r="N173" s="138" t="s">
        <v>50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205</v>
      </c>
      <c r="AT173" s="141" t="s">
        <v>188</v>
      </c>
      <c r="AU173" s="141" t="s">
        <v>86</v>
      </c>
      <c r="AY173" s="17" t="s">
        <v>187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86</v>
      </c>
      <c r="BK173" s="142">
        <f>ROUND(I173*H173,2)</f>
        <v>0</v>
      </c>
      <c r="BL173" s="17" t="s">
        <v>205</v>
      </c>
      <c r="BM173" s="141" t="s">
        <v>1644</v>
      </c>
    </row>
    <row r="174" spans="2:65" s="1" customFormat="1" ht="24.2" customHeight="1" x14ac:dyDescent="0.2">
      <c r="B174" s="33"/>
      <c r="C174" s="130" t="s">
        <v>501</v>
      </c>
      <c r="D174" s="130" t="s">
        <v>188</v>
      </c>
      <c r="E174" s="131" t="s">
        <v>1645</v>
      </c>
      <c r="F174" s="132" t="s">
        <v>1646</v>
      </c>
      <c r="G174" s="133" t="s">
        <v>1647</v>
      </c>
      <c r="H174" s="134">
        <v>32</v>
      </c>
      <c r="I174" s="135"/>
      <c r="J174" s="136">
        <f>ROUND(I174*H174,2)</f>
        <v>0</v>
      </c>
      <c r="K174" s="132" t="s">
        <v>192</v>
      </c>
      <c r="L174" s="33"/>
      <c r="M174" s="137" t="s">
        <v>35</v>
      </c>
      <c r="N174" s="138" t="s">
        <v>50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205</v>
      </c>
      <c r="AT174" s="141" t="s">
        <v>188</v>
      </c>
      <c r="AU174" s="141" t="s">
        <v>86</v>
      </c>
      <c r="AY174" s="17" t="s">
        <v>187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7" t="s">
        <v>86</v>
      </c>
      <c r="BK174" s="142">
        <f>ROUND(I174*H174,2)</f>
        <v>0</v>
      </c>
      <c r="BL174" s="17" t="s">
        <v>205</v>
      </c>
      <c r="BM174" s="141" t="s">
        <v>1648</v>
      </c>
    </row>
    <row r="175" spans="2:65" s="1" customFormat="1" ht="19.5" x14ac:dyDescent="0.2">
      <c r="B175" s="33"/>
      <c r="D175" s="144" t="s">
        <v>298</v>
      </c>
      <c r="F175" s="176" t="s">
        <v>1649</v>
      </c>
      <c r="I175" s="177"/>
      <c r="L175" s="33"/>
      <c r="M175" s="178"/>
      <c r="T175" s="54"/>
      <c r="AT175" s="17" t="s">
        <v>298</v>
      </c>
      <c r="AU175" s="17" t="s">
        <v>86</v>
      </c>
    </row>
    <row r="176" spans="2:65" s="1" customFormat="1" ht="21.75" customHeight="1" x14ac:dyDescent="0.2">
      <c r="B176" s="33"/>
      <c r="C176" s="130" t="s">
        <v>507</v>
      </c>
      <c r="D176" s="130" t="s">
        <v>188</v>
      </c>
      <c r="E176" s="131" t="s">
        <v>1650</v>
      </c>
      <c r="F176" s="132" t="s">
        <v>1651</v>
      </c>
      <c r="G176" s="133" t="s">
        <v>1647</v>
      </c>
      <c r="H176" s="134">
        <v>16</v>
      </c>
      <c r="I176" s="135"/>
      <c r="J176" s="136">
        <f>ROUND(I176*H176,2)</f>
        <v>0</v>
      </c>
      <c r="K176" s="132" t="s">
        <v>192</v>
      </c>
      <c r="L176" s="33"/>
      <c r="M176" s="137" t="s">
        <v>35</v>
      </c>
      <c r="N176" s="138" t="s">
        <v>50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205</v>
      </c>
      <c r="AT176" s="141" t="s">
        <v>188</v>
      </c>
      <c r="AU176" s="141" t="s">
        <v>86</v>
      </c>
      <c r="AY176" s="17" t="s">
        <v>187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7" t="s">
        <v>86</v>
      </c>
      <c r="BK176" s="142">
        <f>ROUND(I176*H176,2)</f>
        <v>0</v>
      </c>
      <c r="BL176" s="17" t="s">
        <v>205</v>
      </c>
      <c r="BM176" s="141" t="s">
        <v>1652</v>
      </c>
    </row>
    <row r="177" spans="2:65" s="1" customFormat="1" ht="24.2" customHeight="1" x14ac:dyDescent="0.2">
      <c r="B177" s="33"/>
      <c r="C177" s="130" t="s">
        <v>511</v>
      </c>
      <c r="D177" s="130" t="s">
        <v>188</v>
      </c>
      <c r="E177" s="131" t="s">
        <v>1653</v>
      </c>
      <c r="F177" s="132" t="s">
        <v>1654</v>
      </c>
      <c r="G177" s="133" t="s">
        <v>1647</v>
      </c>
      <c r="H177" s="134">
        <v>24</v>
      </c>
      <c r="I177" s="135"/>
      <c r="J177" s="136">
        <f>ROUND(I177*H177,2)</f>
        <v>0</v>
      </c>
      <c r="K177" s="132" t="s">
        <v>192</v>
      </c>
      <c r="L177" s="33"/>
      <c r="M177" s="137" t="s">
        <v>35</v>
      </c>
      <c r="N177" s="138" t="s">
        <v>50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205</v>
      </c>
      <c r="AT177" s="141" t="s">
        <v>188</v>
      </c>
      <c r="AU177" s="141" t="s">
        <v>86</v>
      </c>
      <c r="AY177" s="17" t="s">
        <v>187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86</v>
      </c>
      <c r="BK177" s="142">
        <f>ROUND(I177*H177,2)</f>
        <v>0</v>
      </c>
      <c r="BL177" s="17" t="s">
        <v>205</v>
      </c>
      <c r="BM177" s="141" t="s">
        <v>1655</v>
      </c>
    </row>
    <row r="178" spans="2:65" s="1" customFormat="1" ht="55.5" customHeight="1" x14ac:dyDescent="0.2">
      <c r="B178" s="33"/>
      <c r="C178" s="130" t="s">
        <v>516</v>
      </c>
      <c r="D178" s="130" t="s">
        <v>188</v>
      </c>
      <c r="E178" s="131" t="s">
        <v>1656</v>
      </c>
      <c r="F178" s="132" t="s">
        <v>1657</v>
      </c>
      <c r="G178" s="133" t="s">
        <v>204</v>
      </c>
      <c r="H178" s="134">
        <v>1</v>
      </c>
      <c r="I178" s="135"/>
      <c r="J178" s="136">
        <f>ROUND(I178*H178,2)</f>
        <v>0</v>
      </c>
      <c r="K178" s="132" t="s">
        <v>192</v>
      </c>
      <c r="L178" s="33"/>
      <c r="M178" s="137" t="s">
        <v>35</v>
      </c>
      <c r="N178" s="138" t="s">
        <v>50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205</v>
      </c>
      <c r="AT178" s="141" t="s">
        <v>188</v>
      </c>
      <c r="AU178" s="141" t="s">
        <v>86</v>
      </c>
      <c r="AY178" s="17" t="s">
        <v>187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7" t="s">
        <v>86</v>
      </c>
      <c r="BK178" s="142">
        <f>ROUND(I178*H178,2)</f>
        <v>0</v>
      </c>
      <c r="BL178" s="17" t="s">
        <v>205</v>
      </c>
      <c r="BM178" s="141" t="s">
        <v>1658</v>
      </c>
    </row>
    <row r="179" spans="2:65" s="1" customFormat="1" ht="21.75" customHeight="1" x14ac:dyDescent="0.2">
      <c r="B179" s="33"/>
      <c r="C179" s="130" t="s">
        <v>520</v>
      </c>
      <c r="D179" s="130" t="s">
        <v>188</v>
      </c>
      <c r="E179" s="131" t="s">
        <v>1659</v>
      </c>
      <c r="F179" s="132" t="s">
        <v>1660</v>
      </c>
      <c r="G179" s="133" t="s">
        <v>204</v>
      </c>
      <c r="H179" s="134">
        <v>1</v>
      </c>
      <c r="I179" s="135"/>
      <c r="J179" s="136">
        <f>ROUND(I179*H179,2)</f>
        <v>0</v>
      </c>
      <c r="K179" s="132" t="s">
        <v>192</v>
      </c>
      <c r="L179" s="33"/>
      <c r="M179" s="179" t="s">
        <v>35</v>
      </c>
      <c r="N179" s="180" t="s">
        <v>50</v>
      </c>
      <c r="O179" s="181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AR179" s="141" t="s">
        <v>205</v>
      </c>
      <c r="AT179" s="141" t="s">
        <v>188</v>
      </c>
      <c r="AU179" s="141" t="s">
        <v>86</v>
      </c>
      <c r="AY179" s="17" t="s">
        <v>187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7" t="s">
        <v>86</v>
      </c>
      <c r="BK179" s="142">
        <f>ROUND(I179*H179,2)</f>
        <v>0</v>
      </c>
      <c r="BL179" s="17" t="s">
        <v>205</v>
      </c>
      <c r="BM179" s="141" t="s">
        <v>1661</v>
      </c>
    </row>
    <row r="180" spans="2:65" s="1" customFormat="1" ht="6.95" customHeight="1" x14ac:dyDescent="0.2">
      <c r="B180" s="42"/>
      <c r="C180" s="43"/>
      <c r="D180" s="43"/>
      <c r="E180" s="43"/>
      <c r="F180" s="43"/>
      <c r="G180" s="43"/>
      <c r="H180" s="43"/>
      <c r="I180" s="43"/>
      <c r="J180" s="43"/>
      <c r="K180" s="43"/>
      <c r="L180" s="33"/>
    </row>
  </sheetData>
  <sheetProtection algorithmName="SHA-512" hashValue="p8Xt1XYDdPB0hrSS+wFvOxpEBGtElUFIAy9ucaE1jEBTDjJAuuUmmd91E/AgZBu9BqQtSyGQLKYQuueRN5Lsig==" saltValue="N7bNq1IG7D8I7l6aBORJGjqVHsyKVHNjIlsVHa5ST1/S3lHdHvBubN+sNzQ0hZ2PIDMQb0REjT/7FzmqBMwPqQ==" spinCount="100000" sheet="1" objects="1" scenarios="1" formatColumns="0" formatRows="0" autoFilter="0"/>
  <autoFilter ref="C90:K179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1432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1662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156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ROUND(J88,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ROUND((SUM(BE88:BE129)),  2)</f>
        <v>0</v>
      </c>
      <c r="I35" s="94">
        <v>0.21</v>
      </c>
      <c r="J35" s="84">
        <f>ROUND(((SUM(BE88:BE129))*I35),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ROUND((SUM(BF88:BF129)),  2)</f>
        <v>0</v>
      </c>
      <c r="I36" s="94">
        <v>0.15</v>
      </c>
      <c r="J36" s="84">
        <f>ROUND(((SUM(BF88:BF129))*I36),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ROUND((SUM(BG88:BG129)),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ROUND((SUM(BH88:BH129)),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ROUND((SUM(BI88:BI129)),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1432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dle sborníku URS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22,317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J88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1663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hidden="1" customHeight="1" x14ac:dyDescent="0.2">
      <c r="B65" s="108"/>
      <c r="D65" s="109" t="s">
        <v>1664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hidden="1" customHeight="1" x14ac:dyDescent="0.2">
      <c r="B66" s="108"/>
      <c r="D66" s="109" t="s">
        <v>763</v>
      </c>
      <c r="E66" s="110"/>
      <c r="F66" s="110"/>
      <c r="G66" s="110"/>
      <c r="H66" s="110"/>
      <c r="I66" s="110"/>
      <c r="J66" s="111">
        <f>J116</f>
        <v>0</v>
      </c>
      <c r="L66" s="108"/>
    </row>
    <row r="67" spans="2:12" s="1" customFormat="1" ht="21.75" hidden="1" customHeight="1" x14ac:dyDescent="0.2">
      <c r="B67" s="33"/>
      <c r="L67" s="33"/>
    </row>
    <row r="68" spans="2:12" s="1" customFormat="1" ht="6.95" hidden="1" customHeight="1" x14ac:dyDescent="0.2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69" spans="2:12" hidden="1" x14ac:dyDescent="0.2"/>
    <row r="70" spans="2:12" hidden="1" x14ac:dyDescent="0.2"/>
    <row r="71" spans="2:12" hidden="1" x14ac:dyDescent="0.2"/>
    <row r="72" spans="2:12" s="1" customFormat="1" ht="6.95" customHeight="1" x14ac:dyDescent="0.2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 x14ac:dyDescent="0.2">
      <c r="B73" s="33"/>
      <c r="C73" s="21" t="s">
        <v>173</v>
      </c>
      <c r="L73" s="33"/>
    </row>
    <row r="74" spans="2:12" s="1" customFormat="1" ht="6.95" customHeight="1" x14ac:dyDescent="0.2">
      <c r="B74" s="33"/>
      <c r="L74" s="33"/>
    </row>
    <row r="75" spans="2:12" s="1" customFormat="1" ht="12" customHeight="1" x14ac:dyDescent="0.2">
      <c r="B75" s="33"/>
      <c r="C75" s="27" t="s">
        <v>16</v>
      </c>
      <c r="L75" s="33"/>
    </row>
    <row r="76" spans="2:12" s="1" customFormat="1" ht="16.5" customHeight="1" x14ac:dyDescent="0.2">
      <c r="B76" s="33"/>
      <c r="E76" s="250" t="str">
        <f>E7</f>
        <v>Oprava PZS v úseku Rožďalovice - Nemyčeves</v>
      </c>
      <c r="F76" s="251"/>
      <c r="G76" s="251"/>
      <c r="H76" s="251"/>
      <c r="L76" s="33"/>
    </row>
    <row r="77" spans="2:12" ht="12" customHeight="1" x14ac:dyDescent="0.2">
      <c r="B77" s="20"/>
      <c r="C77" s="27" t="s">
        <v>152</v>
      </c>
      <c r="L77" s="20"/>
    </row>
    <row r="78" spans="2:12" s="1" customFormat="1" ht="16.5" customHeight="1" x14ac:dyDescent="0.2">
      <c r="B78" s="33"/>
      <c r="E78" s="250" t="s">
        <v>1432</v>
      </c>
      <c r="F78" s="249"/>
      <c r="G78" s="249"/>
      <c r="H78" s="249"/>
      <c r="L78" s="33"/>
    </row>
    <row r="79" spans="2:12" s="1" customFormat="1" ht="12" customHeight="1" x14ac:dyDescent="0.2">
      <c r="B79" s="33"/>
      <c r="C79" s="27" t="s">
        <v>154</v>
      </c>
      <c r="L79" s="33"/>
    </row>
    <row r="80" spans="2:12" s="1" customFormat="1" ht="16.5" customHeight="1" x14ac:dyDescent="0.2">
      <c r="B80" s="33"/>
      <c r="E80" s="246" t="str">
        <f>E11</f>
        <v>02 - dle sborníku URS</v>
      </c>
      <c r="F80" s="249"/>
      <c r="G80" s="249"/>
      <c r="H80" s="249"/>
      <c r="L80" s="33"/>
    </row>
    <row r="81" spans="2:65" s="1" customFormat="1" ht="6.95" customHeight="1" x14ac:dyDescent="0.2">
      <c r="B81" s="33"/>
      <c r="L81" s="33"/>
    </row>
    <row r="82" spans="2:65" s="1" customFormat="1" ht="12" customHeight="1" x14ac:dyDescent="0.2">
      <c r="B82" s="33"/>
      <c r="C82" s="27" t="s">
        <v>22</v>
      </c>
      <c r="F82" s="25" t="str">
        <f>F14</f>
        <v>PZS v km 22,317</v>
      </c>
      <c r="I82" s="27" t="s">
        <v>24</v>
      </c>
      <c r="J82" s="50" t="str">
        <f>IF(J14="","",J14)</f>
        <v>28. 2. 2023</v>
      </c>
      <c r="L82" s="33"/>
    </row>
    <row r="83" spans="2:65" s="1" customFormat="1" ht="6.95" customHeight="1" x14ac:dyDescent="0.2">
      <c r="B83" s="33"/>
      <c r="L83" s="33"/>
    </row>
    <row r="84" spans="2:65" s="1" customFormat="1" ht="15.2" customHeight="1" x14ac:dyDescent="0.2">
      <c r="B84" s="33"/>
      <c r="C84" s="27" t="s">
        <v>30</v>
      </c>
      <c r="F84" s="25" t="str">
        <f>E17</f>
        <v>Správa železnic, státní organizace</v>
      </c>
      <c r="I84" s="27" t="s">
        <v>38</v>
      </c>
      <c r="J84" s="31" t="str">
        <f>E23</f>
        <v>Signal Projekt s.r.o.</v>
      </c>
      <c r="L84" s="33"/>
    </row>
    <row r="85" spans="2:65" s="1" customFormat="1" ht="15.2" customHeight="1" x14ac:dyDescent="0.2">
      <c r="B85" s="33"/>
      <c r="C85" s="27" t="s">
        <v>36</v>
      </c>
      <c r="F85" s="25" t="str">
        <f>IF(E20="","",E20)</f>
        <v>Vyplň údaj</v>
      </c>
      <c r="I85" s="27" t="s">
        <v>42</v>
      </c>
      <c r="J85" s="31" t="str">
        <f>E26</f>
        <v>Signal Projekt s.r.o.</v>
      </c>
      <c r="L85" s="33"/>
    </row>
    <row r="86" spans="2:65" s="1" customFormat="1" ht="10.35" customHeight="1" x14ac:dyDescent="0.2">
      <c r="B86" s="33"/>
      <c r="L86" s="33"/>
    </row>
    <row r="87" spans="2:65" s="10" customFormat="1" ht="29.25" customHeight="1" x14ac:dyDescent="0.2">
      <c r="B87" s="112"/>
      <c r="C87" s="113" t="s">
        <v>174</v>
      </c>
      <c r="D87" s="114" t="s">
        <v>64</v>
      </c>
      <c r="E87" s="114" t="s">
        <v>60</v>
      </c>
      <c r="F87" s="114" t="s">
        <v>61</v>
      </c>
      <c r="G87" s="114" t="s">
        <v>175</v>
      </c>
      <c r="H87" s="114" t="s">
        <v>176</v>
      </c>
      <c r="I87" s="114" t="s">
        <v>177</v>
      </c>
      <c r="J87" s="114" t="s">
        <v>160</v>
      </c>
      <c r="K87" s="115" t="s">
        <v>178</v>
      </c>
      <c r="L87" s="112"/>
      <c r="M87" s="57" t="s">
        <v>35</v>
      </c>
      <c r="N87" s="58" t="s">
        <v>49</v>
      </c>
      <c r="O87" s="58" t="s">
        <v>179</v>
      </c>
      <c r="P87" s="58" t="s">
        <v>180</v>
      </c>
      <c r="Q87" s="58" t="s">
        <v>181</v>
      </c>
      <c r="R87" s="58" t="s">
        <v>182</v>
      </c>
      <c r="S87" s="58" t="s">
        <v>183</v>
      </c>
      <c r="T87" s="59" t="s">
        <v>184</v>
      </c>
    </row>
    <row r="88" spans="2:65" s="1" customFormat="1" ht="22.9" customHeight="1" x14ac:dyDescent="0.25">
      <c r="B88" s="33"/>
      <c r="C88" s="62" t="s">
        <v>185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132.28152</v>
      </c>
      <c r="S88" s="51"/>
      <c r="T88" s="118">
        <f>T89</f>
        <v>0.70399999999999996</v>
      </c>
      <c r="AT88" s="17" t="s">
        <v>78</v>
      </c>
      <c r="AU88" s="17" t="s">
        <v>161</v>
      </c>
      <c r="BK88" s="119">
        <f>BK89</f>
        <v>0</v>
      </c>
    </row>
    <row r="89" spans="2:65" s="11" customFormat="1" ht="25.9" customHeight="1" x14ac:dyDescent="0.2">
      <c r="B89" s="120"/>
      <c r="D89" s="121" t="s">
        <v>78</v>
      </c>
      <c r="E89" s="122" t="s">
        <v>90</v>
      </c>
      <c r="F89" s="122" t="s">
        <v>95</v>
      </c>
      <c r="I89" s="123"/>
      <c r="J89" s="124">
        <f>BK89</f>
        <v>0</v>
      </c>
      <c r="L89" s="120"/>
      <c r="M89" s="125"/>
      <c r="P89" s="126">
        <f>P90+P116</f>
        <v>0</v>
      </c>
      <c r="R89" s="126">
        <f>R90+R116</f>
        <v>132.28152</v>
      </c>
      <c r="T89" s="127">
        <f>T90+T116</f>
        <v>0.70399999999999996</v>
      </c>
      <c r="AR89" s="121" t="s">
        <v>86</v>
      </c>
      <c r="AT89" s="128" t="s">
        <v>78</v>
      </c>
      <c r="AU89" s="128" t="s">
        <v>79</v>
      </c>
      <c r="AY89" s="121" t="s">
        <v>187</v>
      </c>
      <c r="BK89" s="129">
        <f>BK90+BK116</f>
        <v>0</v>
      </c>
    </row>
    <row r="90" spans="2:65" s="11" customFormat="1" ht="22.9" customHeight="1" x14ac:dyDescent="0.2">
      <c r="B90" s="120"/>
      <c r="D90" s="121" t="s">
        <v>78</v>
      </c>
      <c r="E90" s="174" t="s">
        <v>1665</v>
      </c>
      <c r="F90" s="174" t="s">
        <v>1666</v>
      </c>
      <c r="I90" s="123"/>
      <c r="J90" s="175">
        <f>BK90</f>
        <v>0</v>
      </c>
      <c r="L90" s="120"/>
      <c r="M90" s="125"/>
      <c r="P90" s="126">
        <f>SUM(P91:P115)</f>
        <v>0</v>
      </c>
      <c r="R90" s="126">
        <f>SUM(R91:R115)</f>
        <v>130.2175</v>
      </c>
      <c r="T90" s="127">
        <f>SUM(T91:T115)</f>
        <v>0</v>
      </c>
      <c r="AR90" s="121" t="s">
        <v>86</v>
      </c>
      <c r="AT90" s="128" t="s">
        <v>78</v>
      </c>
      <c r="AU90" s="128" t="s">
        <v>86</v>
      </c>
      <c r="AY90" s="121" t="s">
        <v>187</v>
      </c>
      <c r="BK90" s="129">
        <f>SUM(BK91:BK115)</f>
        <v>0</v>
      </c>
    </row>
    <row r="91" spans="2:65" s="1" customFormat="1" ht="33" customHeight="1" x14ac:dyDescent="0.2">
      <c r="B91" s="33"/>
      <c r="C91" s="130" t="s">
        <v>86</v>
      </c>
      <c r="D91" s="130" t="s">
        <v>188</v>
      </c>
      <c r="E91" s="131" t="s">
        <v>828</v>
      </c>
      <c r="F91" s="132" t="s">
        <v>829</v>
      </c>
      <c r="G91" s="133" t="s">
        <v>806</v>
      </c>
      <c r="H91" s="134">
        <v>3.8</v>
      </c>
      <c r="I91" s="135"/>
      <c r="J91" s="136">
        <f>ROUND(I91*H91,2)</f>
        <v>0</v>
      </c>
      <c r="K91" s="132" t="s">
        <v>774</v>
      </c>
      <c r="L91" s="33"/>
      <c r="M91" s="137" t="s">
        <v>35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193</v>
      </c>
      <c r="AT91" s="141" t="s">
        <v>188</v>
      </c>
      <c r="AU91" s="141" t="s">
        <v>88</v>
      </c>
      <c r="AY91" s="17" t="s">
        <v>187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7" t="s">
        <v>86</v>
      </c>
      <c r="BK91" s="142">
        <f>ROUND(I91*H91,2)</f>
        <v>0</v>
      </c>
      <c r="BL91" s="17" t="s">
        <v>193</v>
      </c>
      <c r="BM91" s="141" t="s">
        <v>1667</v>
      </c>
    </row>
    <row r="92" spans="2:65" s="1" customFormat="1" x14ac:dyDescent="0.2">
      <c r="B92" s="33"/>
      <c r="D92" s="184" t="s">
        <v>788</v>
      </c>
      <c r="F92" s="185" t="s">
        <v>831</v>
      </c>
      <c r="I92" s="177"/>
      <c r="L92" s="33"/>
      <c r="M92" s="178"/>
      <c r="T92" s="54"/>
      <c r="AT92" s="17" t="s">
        <v>788</v>
      </c>
      <c r="AU92" s="17" t="s">
        <v>88</v>
      </c>
    </row>
    <row r="93" spans="2:65" s="1" customFormat="1" ht="19.5" x14ac:dyDescent="0.2">
      <c r="B93" s="33"/>
      <c r="D93" s="144" t="s">
        <v>298</v>
      </c>
      <c r="F93" s="176" t="s">
        <v>1668</v>
      </c>
      <c r="I93" s="177"/>
      <c r="L93" s="33"/>
      <c r="M93" s="178"/>
      <c r="T93" s="54"/>
      <c r="AT93" s="17" t="s">
        <v>298</v>
      </c>
      <c r="AU93" s="17" t="s">
        <v>88</v>
      </c>
    </row>
    <row r="94" spans="2:65" s="12" customFormat="1" x14ac:dyDescent="0.2">
      <c r="B94" s="143"/>
      <c r="D94" s="144" t="s">
        <v>195</v>
      </c>
      <c r="E94" s="145" t="s">
        <v>35</v>
      </c>
      <c r="F94" s="146" t="s">
        <v>1669</v>
      </c>
      <c r="H94" s="145" t="s">
        <v>35</v>
      </c>
      <c r="I94" s="147"/>
      <c r="L94" s="143"/>
      <c r="M94" s="148"/>
      <c r="T94" s="149"/>
      <c r="AT94" s="145" t="s">
        <v>195</v>
      </c>
      <c r="AU94" s="145" t="s">
        <v>88</v>
      </c>
      <c r="AV94" s="12" t="s">
        <v>86</v>
      </c>
      <c r="AW94" s="12" t="s">
        <v>41</v>
      </c>
      <c r="AX94" s="12" t="s">
        <v>79</v>
      </c>
      <c r="AY94" s="145" t="s">
        <v>187</v>
      </c>
    </row>
    <row r="95" spans="2:65" s="13" customFormat="1" x14ac:dyDescent="0.2">
      <c r="B95" s="150"/>
      <c r="D95" s="144" t="s">
        <v>195</v>
      </c>
      <c r="E95" s="151" t="s">
        <v>35</v>
      </c>
      <c r="F95" s="152" t="s">
        <v>1670</v>
      </c>
      <c r="H95" s="153">
        <v>3</v>
      </c>
      <c r="I95" s="154"/>
      <c r="L95" s="150"/>
      <c r="M95" s="155"/>
      <c r="T95" s="156"/>
      <c r="AT95" s="151" t="s">
        <v>195</v>
      </c>
      <c r="AU95" s="151" t="s">
        <v>88</v>
      </c>
      <c r="AV95" s="13" t="s">
        <v>88</v>
      </c>
      <c r="AW95" s="13" t="s">
        <v>41</v>
      </c>
      <c r="AX95" s="13" t="s">
        <v>79</v>
      </c>
      <c r="AY95" s="151" t="s">
        <v>187</v>
      </c>
    </row>
    <row r="96" spans="2:65" s="12" customFormat="1" x14ac:dyDescent="0.2">
      <c r="B96" s="143"/>
      <c r="D96" s="144" t="s">
        <v>195</v>
      </c>
      <c r="E96" s="145" t="s">
        <v>35</v>
      </c>
      <c r="F96" s="146" t="s">
        <v>1671</v>
      </c>
      <c r="H96" s="145" t="s">
        <v>35</v>
      </c>
      <c r="I96" s="147"/>
      <c r="L96" s="143"/>
      <c r="M96" s="148"/>
      <c r="T96" s="149"/>
      <c r="AT96" s="145" t="s">
        <v>195</v>
      </c>
      <c r="AU96" s="145" t="s">
        <v>88</v>
      </c>
      <c r="AV96" s="12" t="s">
        <v>86</v>
      </c>
      <c r="AW96" s="12" t="s">
        <v>41</v>
      </c>
      <c r="AX96" s="12" t="s">
        <v>79</v>
      </c>
      <c r="AY96" s="145" t="s">
        <v>187</v>
      </c>
    </row>
    <row r="97" spans="2:65" s="13" customFormat="1" x14ac:dyDescent="0.2">
      <c r="B97" s="150"/>
      <c r="D97" s="144" t="s">
        <v>195</v>
      </c>
      <c r="E97" s="151" t="s">
        <v>35</v>
      </c>
      <c r="F97" s="152" t="s">
        <v>1672</v>
      </c>
      <c r="H97" s="153">
        <v>0.8</v>
      </c>
      <c r="I97" s="154"/>
      <c r="L97" s="150"/>
      <c r="M97" s="155"/>
      <c r="T97" s="156"/>
      <c r="AT97" s="151" t="s">
        <v>195</v>
      </c>
      <c r="AU97" s="151" t="s">
        <v>88</v>
      </c>
      <c r="AV97" s="13" t="s">
        <v>88</v>
      </c>
      <c r="AW97" s="13" t="s">
        <v>41</v>
      </c>
      <c r="AX97" s="13" t="s">
        <v>79</v>
      </c>
      <c r="AY97" s="151" t="s">
        <v>187</v>
      </c>
    </row>
    <row r="98" spans="2:65" s="14" customFormat="1" x14ac:dyDescent="0.2">
      <c r="B98" s="157"/>
      <c r="D98" s="144" t="s">
        <v>195</v>
      </c>
      <c r="E98" s="158" t="s">
        <v>35</v>
      </c>
      <c r="F98" s="159" t="s">
        <v>201</v>
      </c>
      <c r="H98" s="160">
        <v>3.8</v>
      </c>
      <c r="I98" s="161"/>
      <c r="L98" s="157"/>
      <c r="M98" s="162"/>
      <c r="T98" s="163"/>
      <c r="AT98" s="158" t="s">
        <v>195</v>
      </c>
      <c r="AU98" s="158" t="s">
        <v>88</v>
      </c>
      <c r="AV98" s="14" t="s">
        <v>193</v>
      </c>
      <c r="AW98" s="14" t="s">
        <v>41</v>
      </c>
      <c r="AX98" s="14" t="s">
        <v>86</v>
      </c>
      <c r="AY98" s="158" t="s">
        <v>187</v>
      </c>
    </row>
    <row r="99" spans="2:65" s="1" customFormat="1" ht="37.9" customHeight="1" x14ac:dyDescent="0.2">
      <c r="B99" s="33"/>
      <c r="C99" s="130" t="s">
        <v>88</v>
      </c>
      <c r="D99" s="130" t="s">
        <v>188</v>
      </c>
      <c r="E99" s="131" t="s">
        <v>1673</v>
      </c>
      <c r="F99" s="132" t="s">
        <v>1674</v>
      </c>
      <c r="G99" s="133" t="s">
        <v>191</v>
      </c>
      <c r="H99" s="134">
        <v>43</v>
      </c>
      <c r="I99" s="135"/>
      <c r="J99" s="136">
        <f>ROUND(I99*H99,2)</f>
        <v>0</v>
      </c>
      <c r="K99" s="132" t="s">
        <v>774</v>
      </c>
      <c r="L99" s="33"/>
      <c r="M99" s="137" t="s">
        <v>35</v>
      </c>
      <c r="N99" s="138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193</v>
      </c>
      <c r="AT99" s="141" t="s">
        <v>188</v>
      </c>
      <c r="AU99" s="141" t="s">
        <v>88</v>
      </c>
      <c r="AY99" s="17" t="s">
        <v>187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7" t="s">
        <v>86</v>
      </c>
      <c r="BK99" s="142">
        <f>ROUND(I99*H99,2)</f>
        <v>0</v>
      </c>
      <c r="BL99" s="17" t="s">
        <v>193</v>
      </c>
      <c r="BM99" s="141" t="s">
        <v>1675</v>
      </c>
    </row>
    <row r="100" spans="2:65" s="1" customFormat="1" x14ac:dyDescent="0.2">
      <c r="B100" s="33"/>
      <c r="D100" s="184" t="s">
        <v>788</v>
      </c>
      <c r="F100" s="185" t="s">
        <v>1676</v>
      </c>
      <c r="I100" s="177"/>
      <c r="L100" s="33"/>
      <c r="M100" s="178"/>
      <c r="T100" s="54"/>
      <c r="AT100" s="17" t="s">
        <v>788</v>
      </c>
      <c r="AU100" s="17" t="s">
        <v>88</v>
      </c>
    </row>
    <row r="101" spans="2:65" s="1" customFormat="1" ht="19.5" x14ac:dyDescent="0.2">
      <c r="B101" s="33"/>
      <c r="D101" s="144" t="s">
        <v>298</v>
      </c>
      <c r="F101" s="176" t="s">
        <v>1668</v>
      </c>
      <c r="I101" s="177"/>
      <c r="L101" s="33"/>
      <c r="M101" s="178"/>
      <c r="T101" s="54"/>
      <c r="AT101" s="17" t="s">
        <v>298</v>
      </c>
      <c r="AU101" s="17" t="s">
        <v>88</v>
      </c>
    </row>
    <row r="102" spans="2:65" s="13" customFormat="1" x14ac:dyDescent="0.2">
      <c r="B102" s="150"/>
      <c r="D102" s="144" t="s">
        <v>195</v>
      </c>
      <c r="E102" s="151" t="s">
        <v>35</v>
      </c>
      <c r="F102" s="152" t="s">
        <v>1677</v>
      </c>
      <c r="H102" s="153">
        <v>43</v>
      </c>
      <c r="I102" s="154"/>
      <c r="L102" s="150"/>
      <c r="M102" s="155"/>
      <c r="T102" s="156"/>
      <c r="AT102" s="151" t="s">
        <v>195</v>
      </c>
      <c r="AU102" s="151" t="s">
        <v>88</v>
      </c>
      <c r="AV102" s="13" t="s">
        <v>88</v>
      </c>
      <c r="AW102" s="13" t="s">
        <v>41</v>
      </c>
      <c r="AX102" s="13" t="s">
        <v>86</v>
      </c>
      <c r="AY102" s="151" t="s">
        <v>187</v>
      </c>
    </row>
    <row r="103" spans="2:65" s="1" customFormat="1" ht="24.2" customHeight="1" x14ac:dyDescent="0.2">
      <c r="B103" s="33"/>
      <c r="C103" s="130" t="s">
        <v>207</v>
      </c>
      <c r="D103" s="130" t="s">
        <v>188</v>
      </c>
      <c r="E103" s="131" t="s">
        <v>862</v>
      </c>
      <c r="F103" s="132" t="s">
        <v>863</v>
      </c>
      <c r="G103" s="133" t="s">
        <v>806</v>
      </c>
      <c r="H103" s="134">
        <v>3.8</v>
      </c>
      <c r="I103" s="135"/>
      <c r="J103" s="136">
        <f>ROUND(I103*H103,2)</f>
        <v>0</v>
      </c>
      <c r="K103" s="132" t="s">
        <v>774</v>
      </c>
      <c r="L103" s="33"/>
      <c r="M103" s="137" t="s">
        <v>35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193</v>
      </c>
      <c r="AT103" s="141" t="s">
        <v>188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193</v>
      </c>
      <c r="BM103" s="141" t="s">
        <v>1678</v>
      </c>
    </row>
    <row r="104" spans="2:65" s="1" customFormat="1" x14ac:dyDescent="0.2">
      <c r="B104" s="33"/>
      <c r="D104" s="184" t="s">
        <v>788</v>
      </c>
      <c r="F104" s="185" t="s">
        <v>865</v>
      </c>
      <c r="I104" s="177"/>
      <c r="L104" s="33"/>
      <c r="M104" s="178"/>
      <c r="T104" s="54"/>
      <c r="AT104" s="17" t="s">
        <v>788</v>
      </c>
      <c r="AU104" s="17" t="s">
        <v>88</v>
      </c>
    </row>
    <row r="105" spans="2:65" s="13" customFormat="1" x14ac:dyDescent="0.2">
      <c r="B105" s="150"/>
      <c r="D105" s="144" t="s">
        <v>195</v>
      </c>
      <c r="E105" s="151" t="s">
        <v>35</v>
      </c>
      <c r="F105" s="152" t="s">
        <v>1679</v>
      </c>
      <c r="H105" s="153">
        <v>3.8</v>
      </c>
      <c r="I105" s="154"/>
      <c r="L105" s="150"/>
      <c r="M105" s="155"/>
      <c r="T105" s="156"/>
      <c r="AT105" s="151" t="s">
        <v>195</v>
      </c>
      <c r="AU105" s="151" t="s">
        <v>88</v>
      </c>
      <c r="AV105" s="13" t="s">
        <v>88</v>
      </c>
      <c r="AW105" s="13" t="s">
        <v>41</v>
      </c>
      <c r="AX105" s="13" t="s">
        <v>86</v>
      </c>
      <c r="AY105" s="151" t="s">
        <v>187</v>
      </c>
    </row>
    <row r="106" spans="2:65" s="1" customFormat="1" ht="33" customHeight="1" x14ac:dyDescent="0.2">
      <c r="B106" s="33"/>
      <c r="C106" s="130" t="s">
        <v>193</v>
      </c>
      <c r="D106" s="130" t="s">
        <v>188</v>
      </c>
      <c r="E106" s="131" t="s">
        <v>1680</v>
      </c>
      <c r="F106" s="132" t="s">
        <v>1681</v>
      </c>
      <c r="G106" s="133" t="s">
        <v>191</v>
      </c>
      <c r="H106" s="134">
        <v>43</v>
      </c>
      <c r="I106" s="135"/>
      <c r="J106" s="136">
        <f>ROUND(I106*H106,2)</f>
        <v>0</v>
      </c>
      <c r="K106" s="132" t="s">
        <v>774</v>
      </c>
      <c r="L106" s="33"/>
      <c r="M106" s="137" t="s">
        <v>35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193</v>
      </c>
      <c r="AT106" s="141" t="s">
        <v>188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193</v>
      </c>
      <c r="BM106" s="141" t="s">
        <v>1682</v>
      </c>
    </row>
    <row r="107" spans="2:65" s="1" customFormat="1" x14ac:dyDescent="0.2">
      <c r="B107" s="33"/>
      <c r="D107" s="184" t="s">
        <v>788</v>
      </c>
      <c r="F107" s="185" t="s">
        <v>1683</v>
      </c>
      <c r="I107" s="177"/>
      <c r="L107" s="33"/>
      <c r="M107" s="178"/>
      <c r="T107" s="54"/>
      <c r="AT107" s="17" t="s">
        <v>788</v>
      </c>
      <c r="AU107" s="17" t="s">
        <v>88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1684</v>
      </c>
      <c r="H108" s="153">
        <v>43</v>
      </c>
      <c r="I108" s="154"/>
      <c r="L108" s="150"/>
      <c r="M108" s="155"/>
      <c r="T108" s="156"/>
      <c r="AT108" s="151" t="s">
        <v>195</v>
      </c>
      <c r="AU108" s="151" t="s">
        <v>88</v>
      </c>
      <c r="AV108" s="13" t="s">
        <v>88</v>
      </c>
      <c r="AW108" s="13" t="s">
        <v>41</v>
      </c>
      <c r="AX108" s="13" t="s">
        <v>86</v>
      </c>
      <c r="AY108" s="151" t="s">
        <v>187</v>
      </c>
    </row>
    <row r="109" spans="2:65" s="1" customFormat="1" ht="24.2" customHeight="1" x14ac:dyDescent="0.2">
      <c r="B109" s="33"/>
      <c r="C109" s="130" t="s">
        <v>219</v>
      </c>
      <c r="D109" s="130" t="s">
        <v>188</v>
      </c>
      <c r="E109" s="131" t="s">
        <v>1685</v>
      </c>
      <c r="F109" s="132" t="s">
        <v>1686</v>
      </c>
      <c r="G109" s="133" t="s">
        <v>191</v>
      </c>
      <c r="H109" s="134">
        <v>15</v>
      </c>
      <c r="I109" s="135"/>
      <c r="J109" s="136">
        <f>ROUND(I109*H109,2)</f>
        <v>0</v>
      </c>
      <c r="K109" s="132" t="s">
        <v>774</v>
      </c>
      <c r="L109" s="33"/>
      <c r="M109" s="137" t="s">
        <v>35</v>
      </c>
      <c r="N109" s="138" t="s">
        <v>50</v>
      </c>
      <c r="P109" s="139">
        <f>O109*H109</f>
        <v>0</v>
      </c>
      <c r="Q109" s="139">
        <v>3.6600000000000001E-3</v>
      </c>
      <c r="R109" s="139">
        <f>Q109*H109</f>
        <v>5.4900000000000004E-2</v>
      </c>
      <c r="S109" s="139">
        <v>0</v>
      </c>
      <c r="T109" s="140">
        <f>S109*H109</f>
        <v>0</v>
      </c>
      <c r="AR109" s="141" t="s">
        <v>193</v>
      </c>
      <c r="AT109" s="141" t="s">
        <v>188</v>
      </c>
      <c r="AU109" s="141" t="s">
        <v>88</v>
      </c>
      <c r="AY109" s="17" t="s">
        <v>187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7" t="s">
        <v>86</v>
      </c>
      <c r="BK109" s="142">
        <f>ROUND(I109*H109,2)</f>
        <v>0</v>
      </c>
      <c r="BL109" s="17" t="s">
        <v>193</v>
      </c>
      <c r="BM109" s="141" t="s">
        <v>1687</v>
      </c>
    </row>
    <row r="110" spans="2:65" s="1" customFormat="1" x14ac:dyDescent="0.2">
      <c r="B110" s="33"/>
      <c r="D110" s="184" t="s">
        <v>788</v>
      </c>
      <c r="F110" s="185" t="s">
        <v>1688</v>
      </c>
      <c r="I110" s="177"/>
      <c r="L110" s="33"/>
      <c r="M110" s="178"/>
      <c r="T110" s="54"/>
      <c r="AT110" s="17" t="s">
        <v>788</v>
      </c>
      <c r="AU110" s="17" t="s">
        <v>88</v>
      </c>
    </row>
    <row r="111" spans="2:65" s="1" customFormat="1" ht="19.5" x14ac:dyDescent="0.2">
      <c r="B111" s="33"/>
      <c r="D111" s="144" t="s">
        <v>298</v>
      </c>
      <c r="F111" s="176" t="s">
        <v>1689</v>
      </c>
      <c r="I111" s="177"/>
      <c r="L111" s="33"/>
      <c r="M111" s="178"/>
      <c r="T111" s="54"/>
      <c r="AT111" s="17" t="s">
        <v>298</v>
      </c>
      <c r="AU111" s="17" t="s">
        <v>88</v>
      </c>
    </row>
    <row r="112" spans="2:65" s="1" customFormat="1" ht="16.5" customHeight="1" x14ac:dyDescent="0.2">
      <c r="B112" s="33"/>
      <c r="C112" s="164" t="s">
        <v>223</v>
      </c>
      <c r="D112" s="164" t="s">
        <v>213</v>
      </c>
      <c r="E112" s="165" t="s">
        <v>1690</v>
      </c>
      <c r="F112" s="166" t="s">
        <v>1691</v>
      </c>
      <c r="G112" s="167" t="s">
        <v>191</v>
      </c>
      <c r="H112" s="168">
        <v>15</v>
      </c>
      <c r="I112" s="169"/>
      <c r="J112" s="170">
        <f>ROUND(I112*H112,2)</f>
        <v>0</v>
      </c>
      <c r="K112" s="166" t="s">
        <v>774</v>
      </c>
      <c r="L112" s="171"/>
      <c r="M112" s="172" t="s">
        <v>35</v>
      </c>
      <c r="N112" s="173" t="s">
        <v>50</v>
      </c>
      <c r="P112" s="139">
        <f>O112*H112</f>
        <v>0</v>
      </c>
      <c r="Q112" s="139">
        <v>4.3400000000000001E-3</v>
      </c>
      <c r="R112" s="139">
        <f>Q112*H112</f>
        <v>6.5100000000000005E-2</v>
      </c>
      <c r="S112" s="139">
        <v>0</v>
      </c>
      <c r="T112" s="140">
        <f>S112*H112</f>
        <v>0</v>
      </c>
      <c r="AR112" s="141" t="s">
        <v>216</v>
      </c>
      <c r="AT112" s="141" t="s">
        <v>213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217</v>
      </c>
      <c r="BM112" s="141" t="s">
        <v>1692</v>
      </c>
    </row>
    <row r="113" spans="2:65" s="1" customFormat="1" ht="19.5" x14ac:dyDescent="0.2">
      <c r="B113" s="33"/>
      <c r="D113" s="144" t="s">
        <v>298</v>
      </c>
      <c r="F113" s="176" t="s">
        <v>1689</v>
      </c>
      <c r="I113" s="177"/>
      <c r="L113" s="33"/>
      <c r="M113" s="178"/>
      <c r="T113" s="54"/>
      <c r="AT113" s="17" t="s">
        <v>298</v>
      </c>
      <c r="AU113" s="17" t="s">
        <v>88</v>
      </c>
    </row>
    <row r="114" spans="2:65" s="1" customFormat="1" ht="24.2" customHeight="1" x14ac:dyDescent="0.2">
      <c r="B114" s="33"/>
      <c r="C114" s="130" t="s">
        <v>227</v>
      </c>
      <c r="D114" s="130" t="s">
        <v>188</v>
      </c>
      <c r="E114" s="131" t="s">
        <v>1693</v>
      </c>
      <c r="F114" s="132" t="s">
        <v>1694</v>
      </c>
      <c r="G114" s="133" t="s">
        <v>191</v>
      </c>
      <c r="H114" s="134">
        <v>650</v>
      </c>
      <c r="I114" s="135"/>
      <c r="J114" s="136">
        <f>ROUND(I114*H114,2)</f>
        <v>0</v>
      </c>
      <c r="K114" s="132" t="s">
        <v>774</v>
      </c>
      <c r="L114" s="33"/>
      <c r="M114" s="137" t="s">
        <v>35</v>
      </c>
      <c r="N114" s="138" t="s">
        <v>50</v>
      </c>
      <c r="P114" s="139">
        <f>O114*H114</f>
        <v>0</v>
      </c>
      <c r="Q114" s="139">
        <v>0.20014999999999999</v>
      </c>
      <c r="R114" s="139">
        <f>Q114*H114</f>
        <v>130.0975</v>
      </c>
      <c r="S114" s="139">
        <v>0</v>
      </c>
      <c r="T114" s="140">
        <f>S114*H114</f>
        <v>0</v>
      </c>
      <c r="AR114" s="141" t="s">
        <v>193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193</v>
      </c>
      <c r="BM114" s="141" t="s">
        <v>1695</v>
      </c>
    </row>
    <row r="115" spans="2:65" s="1" customFormat="1" x14ac:dyDescent="0.2">
      <c r="B115" s="33"/>
      <c r="D115" s="184" t="s">
        <v>788</v>
      </c>
      <c r="F115" s="185" t="s">
        <v>1696</v>
      </c>
      <c r="I115" s="177"/>
      <c r="L115" s="33"/>
      <c r="M115" s="178"/>
      <c r="T115" s="54"/>
      <c r="AT115" s="17" t="s">
        <v>788</v>
      </c>
      <c r="AU115" s="17" t="s">
        <v>88</v>
      </c>
    </row>
    <row r="116" spans="2:65" s="11" customFormat="1" ht="22.9" customHeight="1" x14ac:dyDescent="0.2">
      <c r="B116" s="120"/>
      <c r="D116" s="121" t="s">
        <v>78</v>
      </c>
      <c r="E116" s="174" t="s">
        <v>770</v>
      </c>
      <c r="F116" s="174" t="s">
        <v>771</v>
      </c>
      <c r="I116" s="123"/>
      <c r="J116" s="175">
        <f>BK116</f>
        <v>0</v>
      </c>
      <c r="L116" s="120"/>
      <c r="M116" s="125"/>
      <c r="P116" s="126">
        <f>SUM(P117:P129)</f>
        <v>0</v>
      </c>
      <c r="R116" s="126">
        <f>SUM(R117:R129)</f>
        <v>2.0640200000000002</v>
      </c>
      <c r="T116" s="127">
        <f>SUM(T117:T129)</f>
        <v>0.70399999999999996</v>
      </c>
      <c r="AR116" s="121" t="s">
        <v>86</v>
      </c>
      <c r="AT116" s="128" t="s">
        <v>78</v>
      </c>
      <c r="AU116" s="128" t="s">
        <v>86</v>
      </c>
      <c r="AY116" s="121" t="s">
        <v>187</v>
      </c>
      <c r="BK116" s="129">
        <f>SUM(BK117:BK129)</f>
        <v>0</v>
      </c>
    </row>
    <row r="117" spans="2:65" s="1" customFormat="1" ht="16.5" customHeight="1" x14ac:dyDescent="0.2">
      <c r="B117" s="33"/>
      <c r="C117" s="164" t="s">
        <v>235</v>
      </c>
      <c r="D117" s="164" t="s">
        <v>213</v>
      </c>
      <c r="E117" s="165" t="s">
        <v>1697</v>
      </c>
      <c r="F117" s="166" t="s">
        <v>1698</v>
      </c>
      <c r="G117" s="167" t="s">
        <v>795</v>
      </c>
      <c r="H117" s="168">
        <v>0.55000000000000004</v>
      </c>
      <c r="I117" s="169"/>
      <c r="J117" s="170">
        <f>ROUND(I117*H117,2)</f>
        <v>0</v>
      </c>
      <c r="K117" s="166" t="s">
        <v>774</v>
      </c>
      <c r="L117" s="171"/>
      <c r="M117" s="172" t="s">
        <v>35</v>
      </c>
      <c r="N117" s="173" t="s">
        <v>50</v>
      </c>
      <c r="P117" s="139">
        <f>O117*H117</f>
        <v>0</v>
      </c>
      <c r="Q117" s="139">
        <v>1</v>
      </c>
      <c r="R117" s="139">
        <f>Q117*H117</f>
        <v>0.55000000000000004</v>
      </c>
      <c r="S117" s="139">
        <v>0</v>
      </c>
      <c r="T117" s="140">
        <f>S117*H117</f>
        <v>0</v>
      </c>
      <c r="AR117" s="141" t="s">
        <v>216</v>
      </c>
      <c r="AT117" s="141" t="s">
        <v>213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217</v>
      </c>
      <c r="BM117" s="141" t="s">
        <v>1699</v>
      </c>
    </row>
    <row r="118" spans="2:65" s="1" customFormat="1" ht="16.5" customHeight="1" x14ac:dyDescent="0.2">
      <c r="B118" s="33"/>
      <c r="C118" s="164" t="s">
        <v>239</v>
      </c>
      <c r="D118" s="164" t="s">
        <v>213</v>
      </c>
      <c r="E118" s="165" t="s">
        <v>817</v>
      </c>
      <c r="F118" s="166" t="s">
        <v>818</v>
      </c>
      <c r="G118" s="167" t="s">
        <v>795</v>
      </c>
      <c r="H118" s="168">
        <v>0.3</v>
      </c>
      <c r="I118" s="169"/>
      <c r="J118" s="170">
        <f>ROUND(I118*H118,2)</f>
        <v>0</v>
      </c>
      <c r="K118" s="166" t="s">
        <v>774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1</v>
      </c>
      <c r="R118" s="139">
        <f>Q118*H118</f>
        <v>0.3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1700</v>
      </c>
    </row>
    <row r="119" spans="2:65" s="1" customFormat="1" ht="21.75" customHeight="1" x14ac:dyDescent="0.2">
      <c r="B119" s="33"/>
      <c r="C119" s="130" t="s">
        <v>243</v>
      </c>
      <c r="D119" s="130" t="s">
        <v>188</v>
      </c>
      <c r="E119" s="131" t="s">
        <v>1701</v>
      </c>
      <c r="F119" s="132" t="s">
        <v>1702</v>
      </c>
      <c r="G119" s="133" t="s">
        <v>539</v>
      </c>
      <c r="H119" s="134">
        <v>240</v>
      </c>
      <c r="I119" s="135"/>
      <c r="J119" s="136">
        <f>ROUND(I119*H119,2)</f>
        <v>0</v>
      </c>
      <c r="K119" s="132" t="s">
        <v>774</v>
      </c>
      <c r="L119" s="33"/>
      <c r="M119" s="137" t="s">
        <v>35</v>
      </c>
      <c r="N119" s="138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193</v>
      </c>
      <c r="AT119" s="141" t="s">
        <v>188</v>
      </c>
      <c r="AU119" s="141" t="s">
        <v>88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193</v>
      </c>
      <c r="BM119" s="141" t="s">
        <v>1703</v>
      </c>
    </row>
    <row r="120" spans="2:65" s="1" customFormat="1" x14ac:dyDescent="0.2">
      <c r="B120" s="33"/>
      <c r="D120" s="184" t="s">
        <v>788</v>
      </c>
      <c r="F120" s="185" t="s">
        <v>1704</v>
      </c>
      <c r="I120" s="177"/>
      <c r="L120" s="33"/>
      <c r="M120" s="178"/>
      <c r="T120" s="54"/>
      <c r="AT120" s="17" t="s">
        <v>788</v>
      </c>
      <c r="AU120" s="17" t="s">
        <v>88</v>
      </c>
    </row>
    <row r="121" spans="2:65" s="1" customFormat="1" ht="24.2" customHeight="1" x14ac:dyDescent="0.2">
      <c r="B121" s="33"/>
      <c r="C121" s="130" t="s">
        <v>247</v>
      </c>
      <c r="D121" s="130" t="s">
        <v>188</v>
      </c>
      <c r="E121" s="131" t="s">
        <v>1705</v>
      </c>
      <c r="F121" s="132" t="s">
        <v>1706</v>
      </c>
      <c r="G121" s="133" t="s">
        <v>539</v>
      </c>
      <c r="H121" s="134">
        <v>2</v>
      </c>
      <c r="I121" s="135"/>
      <c r="J121" s="136">
        <f>ROUND(I121*H121,2)</f>
        <v>0</v>
      </c>
      <c r="K121" s="132" t="s">
        <v>774</v>
      </c>
      <c r="L121" s="33"/>
      <c r="M121" s="137" t="s">
        <v>35</v>
      </c>
      <c r="N121" s="138" t="s">
        <v>50</v>
      </c>
      <c r="P121" s="139">
        <f>O121*H121</f>
        <v>0</v>
      </c>
      <c r="Q121" s="139">
        <v>0.50600999999999996</v>
      </c>
      <c r="R121" s="139">
        <f>Q121*H121</f>
        <v>1.0120199999999999</v>
      </c>
      <c r="S121" s="139">
        <v>0</v>
      </c>
      <c r="T121" s="140">
        <f>S121*H121</f>
        <v>0</v>
      </c>
      <c r="AR121" s="141" t="s">
        <v>193</v>
      </c>
      <c r="AT121" s="141" t="s">
        <v>188</v>
      </c>
      <c r="AU121" s="141" t="s">
        <v>88</v>
      </c>
      <c r="AY121" s="17" t="s">
        <v>187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86</v>
      </c>
      <c r="BK121" s="142">
        <f>ROUND(I121*H121,2)</f>
        <v>0</v>
      </c>
      <c r="BL121" s="17" t="s">
        <v>193</v>
      </c>
      <c r="BM121" s="141" t="s">
        <v>1707</v>
      </c>
    </row>
    <row r="122" spans="2:65" s="1" customFormat="1" x14ac:dyDescent="0.2">
      <c r="B122" s="33"/>
      <c r="D122" s="184" t="s">
        <v>788</v>
      </c>
      <c r="F122" s="185" t="s">
        <v>1708</v>
      </c>
      <c r="I122" s="177"/>
      <c r="L122" s="33"/>
      <c r="M122" s="178"/>
      <c r="T122" s="54"/>
      <c r="AT122" s="17" t="s">
        <v>788</v>
      </c>
      <c r="AU122" s="17" t="s">
        <v>88</v>
      </c>
    </row>
    <row r="123" spans="2:65" s="1" customFormat="1" ht="37.9" customHeight="1" x14ac:dyDescent="0.2">
      <c r="B123" s="33"/>
      <c r="C123" s="130" t="s">
        <v>253</v>
      </c>
      <c r="D123" s="130" t="s">
        <v>188</v>
      </c>
      <c r="E123" s="131" t="s">
        <v>1709</v>
      </c>
      <c r="F123" s="132" t="s">
        <v>1710</v>
      </c>
      <c r="G123" s="133" t="s">
        <v>539</v>
      </c>
      <c r="H123" s="134">
        <v>2</v>
      </c>
      <c r="I123" s="135"/>
      <c r="J123" s="136">
        <f>ROUND(I123*H123,2)</f>
        <v>0</v>
      </c>
      <c r="K123" s="132" t="s">
        <v>774</v>
      </c>
      <c r="L123" s="33"/>
      <c r="M123" s="137" t="s">
        <v>35</v>
      </c>
      <c r="N123" s="138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86</v>
      </c>
      <c r="AT123" s="141" t="s">
        <v>188</v>
      </c>
      <c r="AU123" s="141" t="s">
        <v>88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86</v>
      </c>
      <c r="BM123" s="141" t="s">
        <v>1711</v>
      </c>
    </row>
    <row r="124" spans="2:65" s="1" customFormat="1" x14ac:dyDescent="0.2">
      <c r="B124" s="33"/>
      <c r="D124" s="184" t="s">
        <v>788</v>
      </c>
      <c r="F124" s="185" t="s">
        <v>1712</v>
      </c>
      <c r="I124" s="177"/>
      <c r="L124" s="33"/>
      <c r="M124" s="178"/>
      <c r="T124" s="54"/>
      <c r="AT124" s="17" t="s">
        <v>788</v>
      </c>
      <c r="AU124" s="17" t="s">
        <v>88</v>
      </c>
    </row>
    <row r="125" spans="2:65" s="1" customFormat="1" ht="24.2" customHeight="1" x14ac:dyDescent="0.2">
      <c r="B125" s="33"/>
      <c r="C125" s="130" t="s">
        <v>257</v>
      </c>
      <c r="D125" s="130" t="s">
        <v>188</v>
      </c>
      <c r="E125" s="131" t="s">
        <v>1713</v>
      </c>
      <c r="F125" s="132" t="s">
        <v>1714</v>
      </c>
      <c r="G125" s="133" t="s">
        <v>539</v>
      </c>
      <c r="H125" s="134">
        <v>2</v>
      </c>
      <c r="I125" s="135"/>
      <c r="J125" s="136">
        <f>ROUND(I125*H125,2)</f>
        <v>0</v>
      </c>
      <c r="K125" s="132" t="s">
        <v>774</v>
      </c>
      <c r="L125" s="33"/>
      <c r="M125" s="137" t="s">
        <v>35</v>
      </c>
      <c r="N125" s="138" t="s">
        <v>50</v>
      </c>
      <c r="P125" s="139">
        <f>O125*H125</f>
        <v>0</v>
      </c>
      <c r="Q125" s="139">
        <v>0.10100000000000001</v>
      </c>
      <c r="R125" s="139">
        <f>Q125*H125</f>
        <v>0.20200000000000001</v>
      </c>
      <c r="S125" s="139">
        <v>0</v>
      </c>
      <c r="T125" s="140">
        <f>S125*H125</f>
        <v>0</v>
      </c>
      <c r="AR125" s="141" t="s">
        <v>193</v>
      </c>
      <c r="AT125" s="141" t="s">
        <v>188</v>
      </c>
      <c r="AU125" s="141" t="s">
        <v>88</v>
      </c>
      <c r="AY125" s="17" t="s">
        <v>187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7" t="s">
        <v>86</v>
      </c>
      <c r="BK125" s="142">
        <f>ROUND(I125*H125,2)</f>
        <v>0</v>
      </c>
      <c r="BL125" s="17" t="s">
        <v>193</v>
      </c>
      <c r="BM125" s="141" t="s">
        <v>1715</v>
      </c>
    </row>
    <row r="126" spans="2:65" s="1" customFormat="1" x14ac:dyDescent="0.2">
      <c r="B126" s="33"/>
      <c r="D126" s="184" t="s">
        <v>788</v>
      </c>
      <c r="F126" s="185" t="s">
        <v>1716</v>
      </c>
      <c r="I126" s="177"/>
      <c r="L126" s="33"/>
      <c r="M126" s="178"/>
      <c r="T126" s="54"/>
      <c r="AT126" s="17" t="s">
        <v>788</v>
      </c>
      <c r="AU126" s="17" t="s">
        <v>88</v>
      </c>
    </row>
    <row r="127" spans="2:65" s="1" customFormat="1" ht="19.5" x14ac:dyDescent="0.2">
      <c r="B127" s="33"/>
      <c r="D127" s="144" t="s">
        <v>298</v>
      </c>
      <c r="F127" s="176" t="s">
        <v>1717</v>
      </c>
      <c r="I127" s="177"/>
      <c r="L127" s="33"/>
      <c r="M127" s="178"/>
      <c r="T127" s="54"/>
      <c r="AT127" s="17" t="s">
        <v>298</v>
      </c>
      <c r="AU127" s="17" t="s">
        <v>88</v>
      </c>
    </row>
    <row r="128" spans="2:65" s="1" customFormat="1" ht="33" customHeight="1" x14ac:dyDescent="0.2">
      <c r="B128" s="33"/>
      <c r="C128" s="130" t="s">
        <v>261</v>
      </c>
      <c r="D128" s="130" t="s">
        <v>188</v>
      </c>
      <c r="E128" s="131" t="s">
        <v>1718</v>
      </c>
      <c r="F128" s="132" t="s">
        <v>1719</v>
      </c>
      <c r="G128" s="133" t="s">
        <v>539</v>
      </c>
      <c r="H128" s="134">
        <v>2</v>
      </c>
      <c r="I128" s="135"/>
      <c r="J128" s="136">
        <f>ROUND(I128*H128,2)</f>
        <v>0</v>
      </c>
      <c r="K128" s="132" t="s">
        <v>774</v>
      </c>
      <c r="L128" s="33"/>
      <c r="M128" s="137" t="s">
        <v>35</v>
      </c>
      <c r="N128" s="138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0.35199999999999998</v>
      </c>
      <c r="T128" s="140">
        <f>S128*H128</f>
        <v>0.70399999999999996</v>
      </c>
      <c r="AR128" s="141" t="s">
        <v>86</v>
      </c>
      <c r="AT128" s="141" t="s">
        <v>188</v>
      </c>
      <c r="AU128" s="141" t="s">
        <v>88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86</v>
      </c>
      <c r="BM128" s="141" t="s">
        <v>1720</v>
      </c>
    </row>
    <row r="129" spans="2:47" s="1" customFormat="1" x14ac:dyDescent="0.2">
      <c r="B129" s="33"/>
      <c r="D129" s="184" t="s">
        <v>788</v>
      </c>
      <c r="F129" s="185" t="s">
        <v>1721</v>
      </c>
      <c r="I129" s="177"/>
      <c r="L129" s="33"/>
      <c r="M129" s="189"/>
      <c r="N129" s="181"/>
      <c r="O129" s="181"/>
      <c r="P129" s="181"/>
      <c r="Q129" s="181"/>
      <c r="R129" s="181"/>
      <c r="S129" s="181"/>
      <c r="T129" s="190"/>
      <c r="AT129" s="17" t="s">
        <v>788</v>
      </c>
      <c r="AU129" s="17" t="s">
        <v>88</v>
      </c>
    </row>
    <row r="130" spans="2:47" s="1" customFormat="1" ht="6.95" customHeight="1" x14ac:dyDescent="0.2">
      <c r="B130" s="42"/>
      <c r="C130" s="43"/>
      <c r="D130" s="43"/>
      <c r="E130" s="43"/>
      <c r="F130" s="43"/>
      <c r="G130" s="43"/>
      <c r="H130" s="43"/>
      <c r="I130" s="43"/>
      <c r="J130" s="43"/>
      <c r="K130" s="43"/>
      <c r="L130" s="33"/>
    </row>
  </sheetData>
  <sheetProtection algorithmName="SHA-512" hashValue="3ep+QqQPCcE0/5eE70DYb9h4XpaospdKtvVPtqi/5S4sSA2aswNxk7nM5XMkmBv5Su/eeSx14YxVN5OCwzg3Yg==" saltValue="zkIwIMkos0ZajD+1wxdn5uEn6wcgypZ/iLRNgemmiweull8/bB3k4S91wRU6FEuloKCeqJycnWqYMyDTzyN9zw==" spinCount="100000" sheet="1" objects="1" scenarios="1" formatColumns="0" formatRows="0" autoFilter="0"/>
  <autoFilter ref="C87:K12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100" r:id="rId2"/>
    <hyperlink ref="F104" r:id="rId3"/>
    <hyperlink ref="F107" r:id="rId4"/>
    <hyperlink ref="F110" r:id="rId5"/>
    <hyperlink ref="F115" r:id="rId6"/>
    <hyperlink ref="F120" r:id="rId7"/>
    <hyperlink ref="F122" r:id="rId8"/>
    <hyperlink ref="F124" r:id="rId9"/>
    <hyperlink ref="F126" r:id="rId10"/>
    <hyperlink ref="F129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2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1722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898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ROUND((SUM(BE91:BE131)),  2)</f>
        <v>0</v>
      </c>
      <c r="I35" s="94">
        <v>0.21</v>
      </c>
      <c r="J35" s="84">
        <f>ROUND(((SUM(BE91:BE131))*I35),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ROUND((SUM(BF91:BF131)),  2)</f>
        <v>0</v>
      </c>
      <c r="I36" s="94">
        <v>0.15</v>
      </c>
      <c r="J36" s="84">
        <f>ROUND(((SUM(BF91:BF131))*I36),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ROUND((SUM(BG91:BG131)),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ROUND((SUM(BH91:BH131)),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ROUND((SUM(BI91:BI131)),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1722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26,470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1434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1435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1436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9" customFormat="1" ht="19.899999999999999" hidden="1" customHeight="1" x14ac:dyDescent="0.2">
      <c r="B67" s="108"/>
      <c r="D67" s="109" t="s">
        <v>1437</v>
      </c>
      <c r="E67" s="110"/>
      <c r="F67" s="110"/>
      <c r="G67" s="110"/>
      <c r="H67" s="110"/>
      <c r="I67" s="110"/>
      <c r="J67" s="111">
        <f>J110</f>
        <v>0</v>
      </c>
      <c r="L67" s="108"/>
    </row>
    <row r="68" spans="2:12" s="8" customFormat="1" ht="24.95" hidden="1" customHeight="1" x14ac:dyDescent="0.2">
      <c r="B68" s="104"/>
      <c r="D68" s="105" t="s">
        <v>1438</v>
      </c>
      <c r="E68" s="106"/>
      <c r="F68" s="106"/>
      <c r="G68" s="106"/>
      <c r="H68" s="106"/>
      <c r="I68" s="106"/>
      <c r="J68" s="107">
        <f>J122</f>
        <v>0</v>
      </c>
      <c r="L68" s="104"/>
    </row>
    <row r="69" spans="2:12" s="8" customFormat="1" ht="24.95" hidden="1" customHeight="1" x14ac:dyDescent="0.2">
      <c r="B69" s="104"/>
      <c r="D69" s="105" t="s">
        <v>1439</v>
      </c>
      <c r="E69" s="106"/>
      <c r="F69" s="106"/>
      <c r="G69" s="106"/>
      <c r="H69" s="106"/>
      <c r="I69" s="106"/>
      <c r="J69" s="107">
        <f>J125</f>
        <v>0</v>
      </c>
      <c r="L69" s="104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1722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01 - dle sborníku UOŽI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26,470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P92+P122+P125</f>
        <v>0</v>
      </c>
      <c r="Q91" s="51"/>
      <c r="R91" s="117">
        <f>R92+R122+R125</f>
        <v>0</v>
      </c>
      <c r="S91" s="51"/>
      <c r="T91" s="118">
        <f>T92+T122+T125</f>
        <v>0</v>
      </c>
      <c r="AT91" s="17" t="s">
        <v>78</v>
      </c>
      <c r="AU91" s="17" t="s">
        <v>161</v>
      </c>
      <c r="BK91" s="119">
        <f>BK92+BK122+BK125</f>
        <v>0</v>
      </c>
    </row>
    <row r="92" spans="2:65" s="11" customFormat="1" ht="25.9" customHeight="1" x14ac:dyDescent="0.2">
      <c r="B92" s="120"/>
      <c r="D92" s="121" t="s">
        <v>78</v>
      </c>
      <c r="E92" s="122" t="s">
        <v>94</v>
      </c>
      <c r="F92" s="122" t="s">
        <v>290</v>
      </c>
      <c r="I92" s="123"/>
      <c r="J92" s="124">
        <f>BK92</f>
        <v>0</v>
      </c>
      <c r="L92" s="120"/>
      <c r="M92" s="125"/>
      <c r="P92" s="126">
        <f>P93+P98+P110</f>
        <v>0</v>
      </c>
      <c r="R92" s="126">
        <f>R93+R98+R110</f>
        <v>0</v>
      </c>
      <c r="T92" s="127">
        <f>T93+T98+T110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BK93+BK98+BK110</f>
        <v>0</v>
      </c>
    </row>
    <row r="93" spans="2:65" s="11" customFormat="1" ht="22.9" customHeight="1" x14ac:dyDescent="0.2">
      <c r="B93" s="120"/>
      <c r="D93" s="121" t="s">
        <v>78</v>
      </c>
      <c r="E93" s="174" t="s">
        <v>1440</v>
      </c>
      <c r="F93" s="174" t="s">
        <v>1441</v>
      </c>
      <c r="I93" s="123"/>
      <c r="J93" s="175">
        <f>BK93</f>
        <v>0</v>
      </c>
      <c r="L93" s="120"/>
      <c r="M93" s="125"/>
      <c r="P93" s="126">
        <f>SUM(P94:P97)</f>
        <v>0</v>
      </c>
      <c r="R93" s="126">
        <f>SUM(R94:R97)</f>
        <v>0</v>
      </c>
      <c r="T93" s="127">
        <f>SUM(T94:T97)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SUM(BK94:BK97)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1723</v>
      </c>
      <c r="F94" s="166" t="s">
        <v>1724</v>
      </c>
      <c r="G94" s="167" t="s">
        <v>191</v>
      </c>
      <c r="H94" s="168">
        <v>20</v>
      </c>
      <c r="I94" s="169"/>
      <c r="J94" s="170">
        <f>ROUND(I94*H94,2)</f>
        <v>0</v>
      </c>
      <c r="K94" s="166" t="s">
        <v>192</v>
      </c>
      <c r="L94" s="171"/>
      <c r="M94" s="172" t="s">
        <v>35</v>
      </c>
      <c r="N94" s="173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1725</v>
      </c>
    </row>
    <row r="95" spans="2:65" s="1" customFormat="1" ht="21.75" customHeight="1" x14ac:dyDescent="0.2">
      <c r="B95" s="33"/>
      <c r="C95" s="130" t="s">
        <v>88</v>
      </c>
      <c r="D95" s="130" t="s">
        <v>188</v>
      </c>
      <c r="E95" s="131" t="s">
        <v>1726</v>
      </c>
      <c r="F95" s="132" t="s">
        <v>1727</v>
      </c>
      <c r="G95" s="133" t="s">
        <v>191</v>
      </c>
      <c r="H95" s="134">
        <v>20</v>
      </c>
      <c r="I95" s="135"/>
      <c r="J95" s="136">
        <f>ROUND(I95*H95,2)</f>
        <v>0</v>
      </c>
      <c r="K95" s="132" t="s">
        <v>192</v>
      </c>
      <c r="L95" s="33"/>
      <c r="M95" s="137" t="s">
        <v>35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193</v>
      </c>
      <c r="AT95" s="141" t="s">
        <v>188</v>
      </c>
      <c r="AU95" s="141" t="s">
        <v>88</v>
      </c>
      <c r="AY95" s="17" t="s">
        <v>187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7" t="s">
        <v>86</v>
      </c>
      <c r="BK95" s="142">
        <f>ROUND(I95*H95,2)</f>
        <v>0</v>
      </c>
      <c r="BL95" s="17" t="s">
        <v>193</v>
      </c>
      <c r="BM95" s="141" t="s">
        <v>1728</v>
      </c>
    </row>
    <row r="96" spans="2:65" s="1" customFormat="1" ht="44.25" customHeight="1" x14ac:dyDescent="0.2">
      <c r="B96" s="33"/>
      <c r="C96" s="130" t="s">
        <v>207</v>
      </c>
      <c r="D96" s="130" t="s">
        <v>188</v>
      </c>
      <c r="E96" s="131" t="s">
        <v>1729</v>
      </c>
      <c r="F96" s="132" t="s">
        <v>1730</v>
      </c>
      <c r="G96" s="133" t="s">
        <v>204</v>
      </c>
      <c r="H96" s="134">
        <v>1</v>
      </c>
      <c r="I96" s="135"/>
      <c r="J96" s="136">
        <f>ROUND(I96*H96,2)</f>
        <v>0</v>
      </c>
      <c r="K96" s="132" t="s">
        <v>192</v>
      </c>
      <c r="L96" s="33"/>
      <c r="M96" s="137" t="s">
        <v>35</v>
      </c>
      <c r="N96" s="138" t="s">
        <v>50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205</v>
      </c>
      <c r="AT96" s="141" t="s">
        <v>188</v>
      </c>
      <c r="AU96" s="141" t="s">
        <v>88</v>
      </c>
      <c r="AY96" s="17" t="s">
        <v>187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7" t="s">
        <v>86</v>
      </c>
      <c r="BK96" s="142">
        <f>ROUND(I96*H96,2)</f>
        <v>0</v>
      </c>
      <c r="BL96" s="17" t="s">
        <v>205</v>
      </c>
      <c r="BM96" s="141" t="s">
        <v>1731</v>
      </c>
    </row>
    <row r="97" spans="2:65" s="1" customFormat="1" ht="24.2" customHeight="1" x14ac:dyDescent="0.2">
      <c r="B97" s="33"/>
      <c r="C97" s="130" t="s">
        <v>193</v>
      </c>
      <c r="D97" s="130" t="s">
        <v>188</v>
      </c>
      <c r="E97" s="131" t="s">
        <v>1732</v>
      </c>
      <c r="F97" s="132" t="s">
        <v>1733</v>
      </c>
      <c r="G97" s="133" t="s">
        <v>204</v>
      </c>
      <c r="H97" s="134">
        <v>1</v>
      </c>
      <c r="I97" s="135"/>
      <c r="J97" s="136">
        <f>ROUND(I97*H97,2)</f>
        <v>0</v>
      </c>
      <c r="K97" s="132" t="s">
        <v>192</v>
      </c>
      <c r="L97" s="33"/>
      <c r="M97" s="137" t="s">
        <v>35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205</v>
      </c>
      <c r="AT97" s="141" t="s">
        <v>188</v>
      </c>
      <c r="AU97" s="141" t="s">
        <v>88</v>
      </c>
      <c r="AY97" s="17" t="s">
        <v>187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86</v>
      </c>
      <c r="BK97" s="142">
        <f>ROUND(I97*H97,2)</f>
        <v>0</v>
      </c>
      <c r="BL97" s="17" t="s">
        <v>205</v>
      </c>
      <c r="BM97" s="141" t="s">
        <v>1734</v>
      </c>
    </row>
    <row r="98" spans="2:65" s="11" customFormat="1" ht="22.9" customHeight="1" x14ac:dyDescent="0.2">
      <c r="B98" s="120"/>
      <c r="D98" s="121" t="s">
        <v>78</v>
      </c>
      <c r="E98" s="174" t="s">
        <v>1481</v>
      </c>
      <c r="F98" s="174" t="s">
        <v>1482</v>
      </c>
      <c r="I98" s="123"/>
      <c r="J98" s="175">
        <f>BK98</f>
        <v>0</v>
      </c>
      <c r="L98" s="120"/>
      <c r="M98" s="125"/>
      <c r="P98" s="126">
        <f>SUM(P99:P109)</f>
        <v>0</v>
      </c>
      <c r="R98" s="126">
        <f>SUM(R99:R109)</f>
        <v>0</v>
      </c>
      <c r="T98" s="127">
        <f>SUM(T99:T109)</f>
        <v>0</v>
      </c>
      <c r="AR98" s="121" t="s">
        <v>86</v>
      </c>
      <c r="AT98" s="128" t="s">
        <v>78</v>
      </c>
      <c r="AU98" s="128" t="s">
        <v>86</v>
      </c>
      <c r="AY98" s="121" t="s">
        <v>187</v>
      </c>
      <c r="BK98" s="129">
        <f>SUM(BK99:BK109)</f>
        <v>0</v>
      </c>
    </row>
    <row r="99" spans="2:65" s="1" customFormat="1" ht="16.5" customHeight="1" x14ac:dyDescent="0.2">
      <c r="B99" s="33"/>
      <c r="C99" s="164" t="s">
        <v>219</v>
      </c>
      <c r="D99" s="164" t="s">
        <v>213</v>
      </c>
      <c r="E99" s="165" t="s">
        <v>301</v>
      </c>
      <c r="F99" s="166" t="s">
        <v>302</v>
      </c>
      <c r="G99" s="167" t="s">
        <v>191</v>
      </c>
      <c r="H99" s="168">
        <v>10</v>
      </c>
      <c r="I99" s="169"/>
      <c r="J99" s="170">
        <f>ROUND(I99*H99,2)</f>
        <v>0</v>
      </c>
      <c r="K99" s="166" t="s">
        <v>192</v>
      </c>
      <c r="L99" s="171"/>
      <c r="M99" s="172" t="s">
        <v>35</v>
      </c>
      <c r="N99" s="173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216</v>
      </c>
      <c r="AT99" s="141" t="s">
        <v>213</v>
      </c>
      <c r="AU99" s="141" t="s">
        <v>88</v>
      </c>
      <c r="AY99" s="17" t="s">
        <v>187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7" t="s">
        <v>86</v>
      </c>
      <c r="BK99" s="142">
        <f>ROUND(I99*H99,2)</f>
        <v>0</v>
      </c>
      <c r="BL99" s="17" t="s">
        <v>217</v>
      </c>
      <c r="BM99" s="141" t="s">
        <v>1735</v>
      </c>
    </row>
    <row r="100" spans="2:65" s="1" customFormat="1" ht="16.5" customHeight="1" x14ac:dyDescent="0.2">
      <c r="B100" s="33"/>
      <c r="C100" s="130" t="s">
        <v>223</v>
      </c>
      <c r="D100" s="130" t="s">
        <v>188</v>
      </c>
      <c r="E100" s="131" t="s">
        <v>1484</v>
      </c>
      <c r="F100" s="132" t="s">
        <v>1485</v>
      </c>
      <c r="G100" s="133" t="s">
        <v>191</v>
      </c>
      <c r="H100" s="134">
        <v>10</v>
      </c>
      <c r="I100" s="135"/>
      <c r="J100" s="136">
        <f>ROUND(I100*H100,2)</f>
        <v>0</v>
      </c>
      <c r="K100" s="132" t="s">
        <v>192</v>
      </c>
      <c r="L100" s="33"/>
      <c r="M100" s="137" t="s">
        <v>35</v>
      </c>
      <c r="N100" s="138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269</v>
      </c>
      <c r="AT100" s="141" t="s">
        <v>188</v>
      </c>
      <c r="AU100" s="141" t="s">
        <v>88</v>
      </c>
      <c r="AY100" s="17" t="s">
        <v>187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7" t="s">
        <v>86</v>
      </c>
      <c r="BK100" s="142">
        <f>ROUND(I100*H100,2)</f>
        <v>0</v>
      </c>
      <c r="BL100" s="17" t="s">
        <v>269</v>
      </c>
      <c r="BM100" s="141" t="s">
        <v>1736</v>
      </c>
    </row>
    <row r="101" spans="2:65" s="1" customFormat="1" ht="19.5" x14ac:dyDescent="0.2">
      <c r="B101" s="33"/>
      <c r="D101" s="144" t="s">
        <v>298</v>
      </c>
      <c r="F101" s="176" t="s">
        <v>1487</v>
      </c>
      <c r="I101" s="177"/>
      <c r="L101" s="33"/>
      <c r="M101" s="178"/>
      <c r="T101" s="54"/>
      <c r="AT101" s="17" t="s">
        <v>298</v>
      </c>
      <c r="AU101" s="17" t="s">
        <v>88</v>
      </c>
    </row>
    <row r="102" spans="2:65" s="1" customFormat="1" ht="21.75" customHeight="1" x14ac:dyDescent="0.2">
      <c r="B102" s="33"/>
      <c r="C102" s="164" t="s">
        <v>227</v>
      </c>
      <c r="D102" s="164" t="s">
        <v>213</v>
      </c>
      <c r="E102" s="165" t="s">
        <v>1488</v>
      </c>
      <c r="F102" s="166" t="s">
        <v>1489</v>
      </c>
      <c r="G102" s="167" t="s">
        <v>191</v>
      </c>
      <c r="H102" s="168">
        <v>20</v>
      </c>
      <c r="I102" s="169"/>
      <c r="J102" s="170">
        <f>ROUND(I102*H102,2)</f>
        <v>0</v>
      </c>
      <c r="K102" s="166" t="s">
        <v>192</v>
      </c>
      <c r="L102" s="171"/>
      <c r="M102" s="172" t="s">
        <v>35</v>
      </c>
      <c r="N102" s="173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216</v>
      </c>
      <c r="AT102" s="141" t="s">
        <v>213</v>
      </c>
      <c r="AU102" s="141" t="s">
        <v>88</v>
      </c>
      <c r="AY102" s="17" t="s">
        <v>187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7" t="s">
        <v>86</v>
      </c>
      <c r="BK102" s="142">
        <f>ROUND(I102*H102,2)</f>
        <v>0</v>
      </c>
      <c r="BL102" s="17" t="s">
        <v>217</v>
      </c>
      <c r="BM102" s="141" t="s">
        <v>1737</v>
      </c>
    </row>
    <row r="103" spans="2:65" s="1" customFormat="1" ht="16.5" customHeight="1" x14ac:dyDescent="0.2">
      <c r="B103" s="33"/>
      <c r="C103" s="130" t="s">
        <v>235</v>
      </c>
      <c r="D103" s="130" t="s">
        <v>188</v>
      </c>
      <c r="E103" s="131" t="s">
        <v>1491</v>
      </c>
      <c r="F103" s="132" t="s">
        <v>1492</v>
      </c>
      <c r="G103" s="133" t="s">
        <v>191</v>
      </c>
      <c r="H103" s="134">
        <v>18</v>
      </c>
      <c r="I103" s="135"/>
      <c r="J103" s="136">
        <f>ROUND(I103*H103,2)</f>
        <v>0</v>
      </c>
      <c r="K103" s="132" t="s">
        <v>192</v>
      </c>
      <c r="L103" s="33"/>
      <c r="M103" s="137" t="s">
        <v>35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86</v>
      </c>
      <c r="AT103" s="141" t="s">
        <v>188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86</v>
      </c>
      <c r="BM103" s="141" t="s">
        <v>1738</v>
      </c>
    </row>
    <row r="104" spans="2:65" s="1" customFormat="1" ht="19.5" x14ac:dyDescent="0.2">
      <c r="B104" s="33"/>
      <c r="D104" s="144" t="s">
        <v>298</v>
      </c>
      <c r="F104" s="176" t="s">
        <v>1494</v>
      </c>
      <c r="I104" s="177"/>
      <c r="L104" s="33"/>
      <c r="M104" s="178"/>
      <c r="T104" s="54"/>
      <c r="AT104" s="17" t="s">
        <v>298</v>
      </c>
      <c r="AU104" s="17" t="s">
        <v>88</v>
      </c>
    </row>
    <row r="105" spans="2:65" s="1" customFormat="1" ht="16.5" customHeight="1" x14ac:dyDescent="0.2">
      <c r="B105" s="33"/>
      <c r="C105" s="130" t="s">
        <v>239</v>
      </c>
      <c r="D105" s="130" t="s">
        <v>188</v>
      </c>
      <c r="E105" s="131" t="s">
        <v>1495</v>
      </c>
      <c r="F105" s="132" t="s">
        <v>1496</v>
      </c>
      <c r="G105" s="133" t="s">
        <v>191</v>
      </c>
      <c r="H105" s="134">
        <v>20</v>
      </c>
      <c r="I105" s="135"/>
      <c r="J105" s="136">
        <f>ROUND(I105*H105,2)</f>
        <v>0</v>
      </c>
      <c r="K105" s="132" t="s">
        <v>192</v>
      </c>
      <c r="L105" s="33"/>
      <c r="M105" s="137" t="s">
        <v>35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86</v>
      </c>
      <c r="AT105" s="141" t="s">
        <v>188</v>
      </c>
      <c r="AU105" s="141" t="s">
        <v>88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86</v>
      </c>
      <c r="BM105" s="141" t="s">
        <v>1739</v>
      </c>
    </row>
    <row r="106" spans="2:65" s="1" customFormat="1" ht="16.5" customHeight="1" x14ac:dyDescent="0.2">
      <c r="B106" s="33"/>
      <c r="C106" s="164" t="s">
        <v>243</v>
      </c>
      <c r="D106" s="164" t="s">
        <v>213</v>
      </c>
      <c r="E106" s="165" t="s">
        <v>1498</v>
      </c>
      <c r="F106" s="166" t="s">
        <v>1499</v>
      </c>
      <c r="G106" s="167" t="s">
        <v>191</v>
      </c>
      <c r="H106" s="168">
        <v>18</v>
      </c>
      <c r="I106" s="169"/>
      <c r="J106" s="170">
        <f>ROUND(I106*H106,2)</f>
        <v>0</v>
      </c>
      <c r="K106" s="166" t="s">
        <v>192</v>
      </c>
      <c r="L106" s="171"/>
      <c r="M106" s="172" t="s">
        <v>35</v>
      </c>
      <c r="N106" s="173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216</v>
      </c>
      <c r="AT106" s="141" t="s">
        <v>213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217</v>
      </c>
      <c r="BM106" s="141" t="s">
        <v>1740</v>
      </c>
    </row>
    <row r="107" spans="2:65" s="1" customFormat="1" ht="16.5" customHeight="1" x14ac:dyDescent="0.2">
      <c r="B107" s="33"/>
      <c r="C107" s="164" t="s">
        <v>247</v>
      </c>
      <c r="D107" s="164" t="s">
        <v>213</v>
      </c>
      <c r="E107" s="165" t="s">
        <v>1501</v>
      </c>
      <c r="F107" s="166" t="s">
        <v>1502</v>
      </c>
      <c r="G107" s="167" t="s">
        <v>204</v>
      </c>
      <c r="H107" s="168">
        <v>1</v>
      </c>
      <c r="I107" s="169"/>
      <c r="J107" s="170">
        <f>ROUND(I107*H107,2)</f>
        <v>0</v>
      </c>
      <c r="K107" s="166" t="s">
        <v>192</v>
      </c>
      <c r="L107" s="171"/>
      <c r="M107" s="172" t="s">
        <v>35</v>
      </c>
      <c r="N107" s="173" t="s">
        <v>50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216</v>
      </c>
      <c r="AT107" s="141" t="s">
        <v>213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217</v>
      </c>
      <c r="BM107" s="141" t="s">
        <v>1741</v>
      </c>
    </row>
    <row r="108" spans="2:65" s="1" customFormat="1" ht="16.5" customHeight="1" x14ac:dyDescent="0.2">
      <c r="B108" s="33"/>
      <c r="C108" s="164" t="s">
        <v>253</v>
      </c>
      <c r="D108" s="164" t="s">
        <v>213</v>
      </c>
      <c r="E108" s="165" t="s">
        <v>1504</v>
      </c>
      <c r="F108" s="166" t="s">
        <v>1505</v>
      </c>
      <c r="G108" s="167" t="s">
        <v>204</v>
      </c>
      <c r="H108" s="168">
        <v>1</v>
      </c>
      <c r="I108" s="169"/>
      <c r="J108" s="170">
        <f>ROUND(I108*H108,2)</f>
        <v>0</v>
      </c>
      <c r="K108" s="166" t="s">
        <v>192</v>
      </c>
      <c r="L108" s="171"/>
      <c r="M108" s="172" t="s">
        <v>35</v>
      </c>
      <c r="N108" s="173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216</v>
      </c>
      <c r="AT108" s="141" t="s">
        <v>213</v>
      </c>
      <c r="AU108" s="141" t="s">
        <v>88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217</v>
      </c>
      <c r="BM108" s="141" t="s">
        <v>1742</v>
      </c>
    </row>
    <row r="109" spans="2:65" s="1" customFormat="1" ht="16.5" customHeight="1" x14ac:dyDescent="0.2">
      <c r="B109" s="33"/>
      <c r="C109" s="164" t="s">
        <v>257</v>
      </c>
      <c r="D109" s="164" t="s">
        <v>213</v>
      </c>
      <c r="E109" s="165" t="s">
        <v>1507</v>
      </c>
      <c r="F109" s="166" t="s">
        <v>1508</v>
      </c>
      <c r="G109" s="167" t="s">
        <v>204</v>
      </c>
      <c r="H109" s="168">
        <v>9</v>
      </c>
      <c r="I109" s="169"/>
      <c r="J109" s="170">
        <f>ROUND(I109*H109,2)</f>
        <v>0</v>
      </c>
      <c r="K109" s="166" t="s">
        <v>192</v>
      </c>
      <c r="L109" s="171"/>
      <c r="M109" s="172" t="s">
        <v>35</v>
      </c>
      <c r="N109" s="173" t="s">
        <v>50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216</v>
      </c>
      <c r="AT109" s="141" t="s">
        <v>213</v>
      </c>
      <c r="AU109" s="141" t="s">
        <v>88</v>
      </c>
      <c r="AY109" s="17" t="s">
        <v>187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7" t="s">
        <v>86</v>
      </c>
      <c r="BK109" s="142">
        <f>ROUND(I109*H109,2)</f>
        <v>0</v>
      </c>
      <c r="BL109" s="17" t="s">
        <v>217</v>
      </c>
      <c r="BM109" s="141" t="s">
        <v>1743</v>
      </c>
    </row>
    <row r="110" spans="2:65" s="11" customFormat="1" ht="22.9" customHeight="1" x14ac:dyDescent="0.2">
      <c r="B110" s="120"/>
      <c r="D110" s="121" t="s">
        <v>78</v>
      </c>
      <c r="E110" s="174" t="s">
        <v>1510</v>
      </c>
      <c r="F110" s="174" t="s">
        <v>1511</v>
      </c>
      <c r="I110" s="123"/>
      <c r="J110" s="175">
        <f>BK110</f>
        <v>0</v>
      </c>
      <c r="L110" s="120"/>
      <c r="M110" s="125"/>
      <c r="P110" s="126">
        <f>SUM(P111:P121)</f>
        <v>0</v>
      </c>
      <c r="R110" s="126">
        <f>SUM(R111:R121)</f>
        <v>0</v>
      </c>
      <c r="T110" s="127">
        <f>SUM(T111:T121)</f>
        <v>0</v>
      </c>
      <c r="AR110" s="121" t="s">
        <v>86</v>
      </c>
      <c r="AT110" s="128" t="s">
        <v>78</v>
      </c>
      <c r="AU110" s="128" t="s">
        <v>86</v>
      </c>
      <c r="AY110" s="121" t="s">
        <v>187</v>
      </c>
      <c r="BK110" s="129">
        <f>SUM(BK111:BK121)</f>
        <v>0</v>
      </c>
    </row>
    <row r="111" spans="2:65" s="1" customFormat="1" ht="16.5" customHeight="1" x14ac:dyDescent="0.2">
      <c r="B111" s="33"/>
      <c r="C111" s="164" t="s">
        <v>261</v>
      </c>
      <c r="D111" s="164" t="s">
        <v>213</v>
      </c>
      <c r="E111" s="165" t="s">
        <v>1512</v>
      </c>
      <c r="F111" s="166" t="s">
        <v>1513</v>
      </c>
      <c r="G111" s="167" t="s">
        <v>191</v>
      </c>
      <c r="H111" s="168">
        <v>10</v>
      </c>
      <c r="I111" s="169"/>
      <c r="J111" s="170">
        <f>ROUND(I111*H111,2)</f>
        <v>0</v>
      </c>
      <c r="K111" s="166" t="s">
        <v>192</v>
      </c>
      <c r="L111" s="171"/>
      <c r="M111" s="172" t="s">
        <v>35</v>
      </c>
      <c r="N111" s="173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216</v>
      </c>
      <c r="AT111" s="141" t="s">
        <v>213</v>
      </c>
      <c r="AU111" s="141" t="s">
        <v>88</v>
      </c>
      <c r="AY111" s="17" t="s">
        <v>187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7" t="s">
        <v>86</v>
      </c>
      <c r="BK111" s="142">
        <f>ROUND(I111*H111,2)</f>
        <v>0</v>
      </c>
      <c r="BL111" s="17" t="s">
        <v>217</v>
      </c>
      <c r="BM111" s="141" t="s">
        <v>1744</v>
      </c>
    </row>
    <row r="112" spans="2:65" s="1" customFormat="1" ht="16.5" customHeight="1" x14ac:dyDescent="0.2">
      <c r="B112" s="33"/>
      <c r="C112" s="164" t="s">
        <v>8</v>
      </c>
      <c r="D112" s="164" t="s">
        <v>213</v>
      </c>
      <c r="E112" s="165" t="s">
        <v>1515</v>
      </c>
      <c r="F112" s="166" t="s">
        <v>1516</v>
      </c>
      <c r="G112" s="167" t="s">
        <v>191</v>
      </c>
      <c r="H112" s="168">
        <v>10</v>
      </c>
      <c r="I112" s="169"/>
      <c r="J112" s="170">
        <f>ROUND(I112*H112,2)</f>
        <v>0</v>
      </c>
      <c r="K112" s="166" t="s">
        <v>192</v>
      </c>
      <c r="L112" s="171"/>
      <c r="M112" s="172" t="s">
        <v>35</v>
      </c>
      <c r="N112" s="173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216</v>
      </c>
      <c r="AT112" s="141" t="s">
        <v>213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217</v>
      </c>
      <c r="BM112" s="141" t="s">
        <v>1745</v>
      </c>
    </row>
    <row r="113" spans="2:65" s="1" customFormat="1" ht="44.25" customHeight="1" x14ac:dyDescent="0.2">
      <c r="B113" s="33"/>
      <c r="C113" s="130" t="s">
        <v>269</v>
      </c>
      <c r="D113" s="130" t="s">
        <v>188</v>
      </c>
      <c r="E113" s="131" t="s">
        <v>1518</v>
      </c>
      <c r="F113" s="132" t="s">
        <v>1519</v>
      </c>
      <c r="G113" s="133" t="s">
        <v>191</v>
      </c>
      <c r="H113" s="134">
        <v>10</v>
      </c>
      <c r="I113" s="135"/>
      <c r="J113" s="136">
        <f>ROUND(I113*H113,2)</f>
        <v>0</v>
      </c>
      <c r="K113" s="132" t="s">
        <v>192</v>
      </c>
      <c r="L113" s="33"/>
      <c r="M113" s="137" t="s">
        <v>35</v>
      </c>
      <c r="N113" s="138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193</v>
      </c>
      <c r="AT113" s="141" t="s">
        <v>188</v>
      </c>
      <c r="AU113" s="141" t="s">
        <v>88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193</v>
      </c>
      <c r="BM113" s="141" t="s">
        <v>1746</v>
      </c>
    </row>
    <row r="114" spans="2:65" s="1" customFormat="1" ht="16.5" customHeight="1" x14ac:dyDescent="0.2">
      <c r="B114" s="33"/>
      <c r="C114" s="164" t="s">
        <v>273</v>
      </c>
      <c r="D114" s="164" t="s">
        <v>213</v>
      </c>
      <c r="E114" s="165" t="s">
        <v>1521</v>
      </c>
      <c r="F114" s="166" t="s">
        <v>1522</v>
      </c>
      <c r="G114" s="167" t="s">
        <v>204</v>
      </c>
      <c r="H114" s="168">
        <v>4</v>
      </c>
      <c r="I114" s="169"/>
      <c r="J114" s="170">
        <f>ROUND(I114*H114,2)</f>
        <v>0</v>
      </c>
      <c r="K114" s="166" t="s">
        <v>192</v>
      </c>
      <c r="L114" s="171"/>
      <c r="M114" s="172" t="s">
        <v>35</v>
      </c>
      <c r="N114" s="173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216</v>
      </c>
      <c r="AT114" s="141" t="s">
        <v>213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217</v>
      </c>
      <c r="BM114" s="141" t="s">
        <v>1747</v>
      </c>
    </row>
    <row r="115" spans="2:65" s="1" customFormat="1" ht="24.2" customHeight="1" x14ac:dyDescent="0.2">
      <c r="B115" s="33"/>
      <c r="C115" s="130" t="s">
        <v>277</v>
      </c>
      <c r="D115" s="130" t="s">
        <v>188</v>
      </c>
      <c r="E115" s="131" t="s">
        <v>1524</v>
      </c>
      <c r="F115" s="132" t="s">
        <v>1525</v>
      </c>
      <c r="G115" s="133" t="s">
        <v>204</v>
      </c>
      <c r="H115" s="134">
        <v>9</v>
      </c>
      <c r="I115" s="135"/>
      <c r="J115" s="136">
        <f>ROUND(I115*H115,2)</f>
        <v>0</v>
      </c>
      <c r="K115" s="132" t="s">
        <v>192</v>
      </c>
      <c r="L115" s="33"/>
      <c r="M115" s="137" t="s">
        <v>35</v>
      </c>
      <c r="N115" s="138" t="s">
        <v>50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193</v>
      </c>
      <c r="AT115" s="141" t="s">
        <v>188</v>
      </c>
      <c r="AU115" s="141" t="s">
        <v>88</v>
      </c>
      <c r="AY115" s="17" t="s">
        <v>187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86</v>
      </c>
      <c r="BK115" s="142">
        <f>ROUND(I115*H115,2)</f>
        <v>0</v>
      </c>
      <c r="BL115" s="17" t="s">
        <v>193</v>
      </c>
      <c r="BM115" s="141" t="s">
        <v>1748</v>
      </c>
    </row>
    <row r="116" spans="2:65" s="1" customFormat="1" ht="19.5" x14ac:dyDescent="0.2">
      <c r="B116" s="33"/>
      <c r="D116" s="144" t="s">
        <v>298</v>
      </c>
      <c r="F116" s="176" t="s">
        <v>1527</v>
      </c>
      <c r="I116" s="177"/>
      <c r="L116" s="33"/>
      <c r="M116" s="178"/>
      <c r="T116" s="54"/>
      <c r="AT116" s="17" t="s">
        <v>298</v>
      </c>
      <c r="AU116" s="17" t="s">
        <v>88</v>
      </c>
    </row>
    <row r="117" spans="2:65" s="1" customFormat="1" ht="16.5" customHeight="1" x14ac:dyDescent="0.2">
      <c r="B117" s="33"/>
      <c r="C117" s="130" t="s">
        <v>281</v>
      </c>
      <c r="D117" s="130" t="s">
        <v>188</v>
      </c>
      <c r="E117" s="131" t="s">
        <v>1528</v>
      </c>
      <c r="F117" s="132" t="s">
        <v>1529</v>
      </c>
      <c r="G117" s="133" t="s">
        <v>204</v>
      </c>
      <c r="H117" s="134">
        <v>4</v>
      </c>
      <c r="I117" s="135"/>
      <c r="J117" s="136">
        <f>ROUND(I117*H117,2)</f>
        <v>0</v>
      </c>
      <c r="K117" s="132" t="s">
        <v>192</v>
      </c>
      <c r="L117" s="33"/>
      <c r="M117" s="137" t="s">
        <v>35</v>
      </c>
      <c r="N117" s="138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193</v>
      </c>
      <c r="AT117" s="141" t="s">
        <v>188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193</v>
      </c>
      <c r="BM117" s="141" t="s">
        <v>1749</v>
      </c>
    </row>
    <row r="118" spans="2:65" s="1" customFormat="1" ht="16.5" customHeight="1" x14ac:dyDescent="0.2">
      <c r="B118" s="33"/>
      <c r="C118" s="164" t="s">
        <v>285</v>
      </c>
      <c r="D118" s="164" t="s">
        <v>213</v>
      </c>
      <c r="E118" s="165" t="s">
        <v>1531</v>
      </c>
      <c r="F118" s="166" t="s">
        <v>1532</v>
      </c>
      <c r="G118" s="167" t="s">
        <v>204</v>
      </c>
      <c r="H118" s="168">
        <v>9</v>
      </c>
      <c r="I118" s="169"/>
      <c r="J118" s="170">
        <f>ROUND(I118*H118,2)</f>
        <v>0</v>
      </c>
      <c r="K118" s="166" t="s">
        <v>192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1750</v>
      </c>
    </row>
    <row r="119" spans="2:65" s="1" customFormat="1" ht="19.5" x14ac:dyDescent="0.2">
      <c r="B119" s="33"/>
      <c r="D119" s="144" t="s">
        <v>298</v>
      </c>
      <c r="F119" s="176" t="s">
        <v>1527</v>
      </c>
      <c r="I119" s="177"/>
      <c r="L119" s="33"/>
      <c r="M119" s="178"/>
      <c r="T119" s="54"/>
      <c r="AT119" s="17" t="s">
        <v>298</v>
      </c>
      <c r="AU119" s="17" t="s">
        <v>88</v>
      </c>
    </row>
    <row r="120" spans="2:65" s="1" customFormat="1" ht="16.5" customHeight="1" x14ac:dyDescent="0.2">
      <c r="B120" s="33"/>
      <c r="C120" s="130" t="s">
        <v>7</v>
      </c>
      <c r="D120" s="130" t="s">
        <v>188</v>
      </c>
      <c r="E120" s="131" t="s">
        <v>1534</v>
      </c>
      <c r="F120" s="132" t="s">
        <v>1535</v>
      </c>
      <c r="G120" s="133" t="s">
        <v>204</v>
      </c>
      <c r="H120" s="134">
        <v>4</v>
      </c>
      <c r="I120" s="135"/>
      <c r="J120" s="136">
        <f>ROUND(I120*H120,2)</f>
        <v>0</v>
      </c>
      <c r="K120" s="132" t="s">
        <v>192</v>
      </c>
      <c r="L120" s="33"/>
      <c r="M120" s="137" t="s">
        <v>35</v>
      </c>
      <c r="N120" s="138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193</v>
      </c>
      <c r="AT120" s="141" t="s">
        <v>188</v>
      </c>
      <c r="AU120" s="141" t="s">
        <v>88</v>
      </c>
      <c r="AY120" s="17" t="s">
        <v>187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7" t="s">
        <v>86</v>
      </c>
      <c r="BK120" s="142">
        <f>ROUND(I120*H120,2)</f>
        <v>0</v>
      </c>
      <c r="BL120" s="17" t="s">
        <v>193</v>
      </c>
      <c r="BM120" s="141" t="s">
        <v>1751</v>
      </c>
    </row>
    <row r="121" spans="2:65" s="1" customFormat="1" ht="16.5" customHeight="1" x14ac:dyDescent="0.2">
      <c r="B121" s="33"/>
      <c r="C121" s="164" t="s">
        <v>294</v>
      </c>
      <c r="D121" s="164" t="s">
        <v>213</v>
      </c>
      <c r="E121" s="165" t="s">
        <v>1537</v>
      </c>
      <c r="F121" s="166" t="s">
        <v>1538</v>
      </c>
      <c r="G121" s="167" t="s">
        <v>204</v>
      </c>
      <c r="H121" s="168">
        <v>4</v>
      </c>
      <c r="I121" s="169"/>
      <c r="J121" s="170">
        <f>ROUND(I121*H121,2)</f>
        <v>0</v>
      </c>
      <c r="K121" s="166" t="s">
        <v>192</v>
      </c>
      <c r="L121" s="171"/>
      <c r="M121" s="172" t="s">
        <v>35</v>
      </c>
      <c r="N121" s="173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216</v>
      </c>
      <c r="AT121" s="141" t="s">
        <v>213</v>
      </c>
      <c r="AU121" s="141" t="s">
        <v>88</v>
      </c>
      <c r="AY121" s="17" t="s">
        <v>187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86</v>
      </c>
      <c r="BK121" s="142">
        <f>ROUND(I121*H121,2)</f>
        <v>0</v>
      </c>
      <c r="BL121" s="17" t="s">
        <v>217</v>
      </c>
      <c r="BM121" s="141" t="s">
        <v>1752</v>
      </c>
    </row>
    <row r="122" spans="2:65" s="11" customFormat="1" ht="25.9" customHeight="1" x14ac:dyDescent="0.2">
      <c r="B122" s="120"/>
      <c r="D122" s="121" t="s">
        <v>78</v>
      </c>
      <c r="E122" s="122" t="s">
        <v>541</v>
      </c>
      <c r="F122" s="122" t="s">
        <v>1540</v>
      </c>
      <c r="I122" s="123"/>
      <c r="J122" s="124">
        <f>BK122</f>
        <v>0</v>
      </c>
      <c r="L122" s="120"/>
      <c r="M122" s="125"/>
      <c r="P122" s="126">
        <f>SUM(P123:P124)</f>
        <v>0</v>
      </c>
      <c r="R122" s="126">
        <f>SUM(R123:R124)</f>
        <v>0</v>
      </c>
      <c r="T122" s="127">
        <f>SUM(T123:T124)</f>
        <v>0</v>
      </c>
      <c r="AR122" s="121" t="s">
        <v>86</v>
      </c>
      <c r="AT122" s="128" t="s">
        <v>78</v>
      </c>
      <c r="AU122" s="128" t="s">
        <v>79</v>
      </c>
      <c r="AY122" s="121" t="s">
        <v>187</v>
      </c>
      <c r="BK122" s="129">
        <f>SUM(BK123:BK124)</f>
        <v>0</v>
      </c>
    </row>
    <row r="123" spans="2:65" s="1" customFormat="1" ht="16.5" customHeight="1" x14ac:dyDescent="0.2">
      <c r="B123" s="33"/>
      <c r="C123" s="164" t="s">
        <v>300</v>
      </c>
      <c r="D123" s="164" t="s">
        <v>213</v>
      </c>
      <c r="E123" s="165" t="s">
        <v>1564</v>
      </c>
      <c r="F123" s="166" t="s">
        <v>1565</v>
      </c>
      <c r="G123" s="167" t="s">
        <v>204</v>
      </c>
      <c r="H123" s="168">
        <v>1</v>
      </c>
      <c r="I123" s="169"/>
      <c r="J123" s="170">
        <f>ROUND(I123*H123,2)</f>
        <v>0</v>
      </c>
      <c r="K123" s="166" t="s">
        <v>192</v>
      </c>
      <c r="L123" s="171"/>
      <c r="M123" s="172" t="s">
        <v>35</v>
      </c>
      <c r="N123" s="173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395</v>
      </c>
      <c r="AT123" s="141" t="s">
        <v>213</v>
      </c>
      <c r="AU123" s="141" t="s">
        <v>86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395</v>
      </c>
      <c r="BM123" s="141" t="s">
        <v>1753</v>
      </c>
    </row>
    <row r="124" spans="2:65" s="1" customFormat="1" ht="24.2" customHeight="1" x14ac:dyDescent="0.2">
      <c r="B124" s="33"/>
      <c r="C124" s="130" t="s">
        <v>309</v>
      </c>
      <c r="D124" s="130" t="s">
        <v>188</v>
      </c>
      <c r="E124" s="131" t="s">
        <v>1634</v>
      </c>
      <c r="F124" s="132" t="s">
        <v>1635</v>
      </c>
      <c r="G124" s="133" t="s">
        <v>204</v>
      </c>
      <c r="H124" s="134">
        <v>1</v>
      </c>
      <c r="I124" s="135"/>
      <c r="J124" s="136">
        <f>ROUND(I124*H124,2)</f>
        <v>0</v>
      </c>
      <c r="K124" s="132" t="s">
        <v>192</v>
      </c>
      <c r="L124" s="33"/>
      <c r="M124" s="137" t="s">
        <v>35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193</v>
      </c>
      <c r="AT124" s="141" t="s">
        <v>188</v>
      </c>
      <c r="AU124" s="141" t="s">
        <v>86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193</v>
      </c>
      <c r="BM124" s="141" t="s">
        <v>1754</v>
      </c>
    </row>
    <row r="125" spans="2:65" s="11" customFormat="1" ht="25.9" customHeight="1" x14ac:dyDescent="0.2">
      <c r="B125" s="120"/>
      <c r="D125" s="121" t="s">
        <v>78</v>
      </c>
      <c r="E125" s="122" t="s">
        <v>683</v>
      </c>
      <c r="F125" s="122" t="s">
        <v>1641</v>
      </c>
      <c r="I125" s="123"/>
      <c r="J125" s="124">
        <f>BK125</f>
        <v>0</v>
      </c>
      <c r="L125" s="120"/>
      <c r="M125" s="125"/>
      <c r="P125" s="126">
        <f>SUM(P126:P131)</f>
        <v>0</v>
      </c>
      <c r="R125" s="126">
        <f>SUM(R126:R131)</f>
        <v>0</v>
      </c>
      <c r="T125" s="127">
        <f>SUM(T126:T131)</f>
        <v>0</v>
      </c>
      <c r="AR125" s="121" t="s">
        <v>86</v>
      </c>
      <c r="AT125" s="128" t="s">
        <v>78</v>
      </c>
      <c r="AU125" s="128" t="s">
        <v>79</v>
      </c>
      <c r="AY125" s="121" t="s">
        <v>187</v>
      </c>
      <c r="BK125" s="129">
        <f>SUM(BK126:BK131)</f>
        <v>0</v>
      </c>
    </row>
    <row r="126" spans="2:65" s="1" customFormat="1" ht="24.2" customHeight="1" x14ac:dyDescent="0.2">
      <c r="B126" s="33"/>
      <c r="C126" s="130" t="s">
        <v>314</v>
      </c>
      <c r="D126" s="130" t="s">
        <v>188</v>
      </c>
      <c r="E126" s="131" t="s">
        <v>1642</v>
      </c>
      <c r="F126" s="132" t="s">
        <v>1643</v>
      </c>
      <c r="G126" s="133" t="s">
        <v>204</v>
      </c>
      <c r="H126" s="134">
        <v>1</v>
      </c>
      <c r="I126" s="135"/>
      <c r="J126" s="136">
        <f>ROUND(I126*H126,2)</f>
        <v>0</v>
      </c>
      <c r="K126" s="132" t="s">
        <v>192</v>
      </c>
      <c r="L126" s="33"/>
      <c r="M126" s="137" t="s">
        <v>35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205</v>
      </c>
      <c r="AT126" s="141" t="s">
        <v>188</v>
      </c>
      <c r="AU126" s="141" t="s">
        <v>86</v>
      </c>
      <c r="AY126" s="17" t="s">
        <v>187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7" t="s">
        <v>86</v>
      </c>
      <c r="BK126" s="142">
        <f>ROUND(I126*H126,2)</f>
        <v>0</v>
      </c>
      <c r="BL126" s="17" t="s">
        <v>205</v>
      </c>
      <c r="BM126" s="141" t="s">
        <v>1755</v>
      </c>
    </row>
    <row r="127" spans="2:65" s="1" customFormat="1" ht="24.2" customHeight="1" x14ac:dyDescent="0.2">
      <c r="B127" s="33"/>
      <c r="C127" s="130" t="s">
        <v>320</v>
      </c>
      <c r="D127" s="130" t="s">
        <v>188</v>
      </c>
      <c r="E127" s="131" t="s">
        <v>1645</v>
      </c>
      <c r="F127" s="132" t="s">
        <v>1646</v>
      </c>
      <c r="G127" s="133" t="s">
        <v>1647</v>
      </c>
      <c r="H127" s="134">
        <v>24</v>
      </c>
      <c r="I127" s="135"/>
      <c r="J127" s="136">
        <f>ROUND(I127*H127,2)</f>
        <v>0</v>
      </c>
      <c r="K127" s="132" t="s">
        <v>192</v>
      </c>
      <c r="L127" s="33"/>
      <c r="M127" s="137" t="s">
        <v>35</v>
      </c>
      <c r="N127" s="138" t="s">
        <v>50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205</v>
      </c>
      <c r="AT127" s="141" t="s">
        <v>188</v>
      </c>
      <c r="AU127" s="141" t="s">
        <v>86</v>
      </c>
      <c r="AY127" s="17" t="s">
        <v>187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7" t="s">
        <v>86</v>
      </c>
      <c r="BK127" s="142">
        <f>ROUND(I127*H127,2)</f>
        <v>0</v>
      </c>
      <c r="BL127" s="17" t="s">
        <v>205</v>
      </c>
      <c r="BM127" s="141" t="s">
        <v>1756</v>
      </c>
    </row>
    <row r="128" spans="2:65" s="1" customFormat="1" ht="19.5" x14ac:dyDescent="0.2">
      <c r="B128" s="33"/>
      <c r="D128" s="144" t="s">
        <v>298</v>
      </c>
      <c r="F128" s="176" t="s">
        <v>1649</v>
      </c>
      <c r="I128" s="177"/>
      <c r="L128" s="33"/>
      <c r="M128" s="178"/>
      <c r="T128" s="54"/>
      <c r="AT128" s="17" t="s">
        <v>298</v>
      </c>
      <c r="AU128" s="17" t="s">
        <v>86</v>
      </c>
    </row>
    <row r="129" spans="2:65" s="1" customFormat="1" ht="21.75" customHeight="1" x14ac:dyDescent="0.2">
      <c r="B129" s="33"/>
      <c r="C129" s="130" t="s">
        <v>327</v>
      </c>
      <c r="D129" s="130" t="s">
        <v>188</v>
      </c>
      <c r="E129" s="131" t="s">
        <v>1650</v>
      </c>
      <c r="F129" s="132" t="s">
        <v>1651</v>
      </c>
      <c r="G129" s="133" t="s">
        <v>1647</v>
      </c>
      <c r="H129" s="134">
        <v>16</v>
      </c>
      <c r="I129" s="135"/>
      <c r="J129" s="136">
        <f>ROUND(I129*H129,2)</f>
        <v>0</v>
      </c>
      <c r="K129" s="132" t="s">
        <v>192</v>
      </c>
      <c r="L129" s="33"/>
      <c r="M129" s="137" t="s">
        <v>35</v>
      </c>
      <c r="N129" s="138" t="s">
        <v>50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205</v>
      </c>
      <c r="AT129" s="141" t="s">
        <v>188</v>
      </c>
      <c r="AU129" s="141" t="s">
        <v>86</v>
      </c>
      <c r="AY129" s="17" t="s">
        <v>187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7" t="s">
        <v>86</v>
      </c>
      <c r="BK129" s="142">
        <f>ROUND(I129*H129,2)</f>
        <v>0</v>
      </c>
      <c r="BL129" s="17" t="s">
        <v>205</v>
      </c>
      <c r="BM129" s="141" t="s">
        <v>1757</v>
      </c>
    </row>
    <row r="130" spans="2:65" s="1" customFormat="1" ht="24.2" customHeight="1" x14ac:dyDescent="0.2">
      <c r="B130" s="33"/>
      <c r="C130" s="130" t="s">
        <v>332</v>
      </c>
      <c r="D130" s="130" t="s">
        <v>188</v>
      </c>
      <c r="E130" s="131" t="s">
        <v>1653</v>
      </c>
      <c r="F130" s="132" t="s">
        <v>1654</v>
      </c>
      <c r="G130" s="133" t="s">
        <v>1647</v>
      </c>
      <c r="H130" s="134">
        <v>16</v>
      </c>
      <c r="I130" s="135"/>
      <c r="J130" s="136">
        <f>ROUND(I130*H130,2)</f>
        <v>0</v>
      </c>
      <c r="K130" s="132" t="s">
        <v>192</v>
      </c>
      <c r="L130" s="33"/>
      <c r="M130" s="137" t="s">
        <v>35</v>
      </c>
      <c r="N130" s="138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205</v>
      </c>
      <c r="AT130" s="141" t="s">
        <v>188</v>
      </c>
      <c r="AU130" s="141" t="s">
        <v>86</v>
      </c>
      <c r="AY130" s="17" t="s">
        <v>187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86</v>
      </c>
      <c r="BK130" s="142">
        <f>ROUND(I130*H130,2)</f>
        <v>0</v>
      </c>
      <c r="BL130" s="17" t="s">
        <v>205</v>
      </c>
      <c r="BM130" s="141" t="s">
        <v>1758</v>
      </c>
    </row>
    <row r="131" spans="2:65" s="1" customFormat="1" ht="49.15" customHeight="1" x14ac:dyDescent="0.2">
      <c r="B131" s="33"/>
      <c r="C131" s="130" t="s">
        <v>336</v>
      </c>
      <c r="D131" s="130" t="s">
        <v>188</v>
      </c>
      <c r="E131" s="131" t="s">
        <v>1759</v>
      </c>
      <c r="F131" s="132" t="s">
        <v>1760</v>
      </c>
      <c r="G131" s="133" t="s">
        <v>204</v>
      </c>
      <c r="H131" s="134">
        <v>1</v>
      </c>
      <c r="I131" s="135"/>
      <c r="J131" s="136">
        <f>ROUND(I131*H131,2)</f>
        <v>0</v>
      </c>
      <c r="K131" s="132" t="s">
        <v>192</v>
      </c>
      <c r="L131" s="33"/>
      <c r="M131" s="179" t="s">
        <v>35</v>
      </c>
      <c r="N131" s="180" t="s">
        <v>50</v>
      </c>
      <c r="O131" s="181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141" t="s">
        <v>205</v>
      </c>
      <c r="AT131" s="141" t="s">
        <v>188</v>
      </c>
      <c r="AU131" s="141" t="s">
        <v>86</v>
      </c>
      <c r="AY131" s="17" t="s">
        <v>187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86</v>
      </c>
      <c r="BK131" s="142">
        <f>ROUND(I131*H131,2)</f>
        <v>0</v>
      </c>
      <c r="BL131" s="17" t="s">
        <v>205</v>
      </c>
      <c r="BM131" s="141" t="s">
        <v>1761</v>
      </c>
    </row>
    <row r="132" spans="2:65" s="1" customFormat="1" ht="6.95" customHeight="1" x14ac:dyDescent="0.2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33"/>
    </row>
  </sheetData>
  <sheetProtection algorithmName="SHA-512" hashValue="hyxAUZ5v7YgazQKDCAWbgcn3Sic9IGkDbUWFMkiXedP57zRoXXj8gHA0OTVxI3FYlPltGUePHlrmAzSHL7X1dg==" saltValue="plr7OnFC8gOhpyysCmB5DDJ0E7yqIdXP2Rb7d60dBXi6uu3OcM0BqGVMSwQLd3boeib8x0HLx56vdWT3pk2YBg==" spinCount="100000" sheet="1" objects="1" scenarios="1" formatColumns="0" formatRows="0" autoFilter="0"/>
  <autoFilter ref="C90:K131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0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1722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1662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898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ROUND(J88,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ROUND((SUM(BE88:BE109)),  2)</f>
        <v>0</v>
      </c>
      <c r="I35" s="94">
        <v>0.21</v>
      </c>
      <c r="J35" s="84">
        <f>ROUND(((SUM(BE88:BE109))*I35),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ROUND((SUM(BF88:BF109)),  2)</f>
        <v>0</v>
      </c>
      <c r="I36" s="94">
        <v>0.15</v>
      </c>
      <c r="J36" s="84">
        <f>ROUND(((SUM(BF88:BF109))*I36),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ROUND((SUM(BG88:BG109)),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ROUND((SUM(BH88:BH109)),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ROUND((SUM(BI88:BI109)),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1722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dle sborníku URS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26,470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J88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1663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hidden="1" customHeight="1" x14ac:dyDescent="0.2">
      <c r="B65" s="108"/>
      <c r="D65" s="109" t="s">
        <v>1664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hidden="1" customHeight="1" x14ac:dyDescent="0.2">
      <c r="B66" s="108"/>
      <c r="D66" s="109" t="s">
        <v>763</v>
      </c>
      <c r="E66" s="110"/>
      <c r="F66" s="110"/>
      <c r="G66" s="110"/>
      <c r="H66" s="110"/>
      <c r="I66" s="110"/>
      <c r="J66" s="111">
        <f>J106</f>
        <v>0</v>
      </c>
      <c r="L66" s="108"/>
    </row>
    <row r="67" spans="2:12" s="1" customFormat="1" ht="21.75" hidden="1" customHeight="1" x14ac:dyDescent="0.2">
      <c r="B67" s="33"/>
      <c r="L67" s="33"/>
    </row>
    <row r="68" spans="2:12" s="1" customFormat="1" ht="6.95" hidden="1" customHeight="1" x14ac:dyDescent="0.2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69" spans="2:12" hidden="1" x14ac:dyDescent="0.2"/>
    <row r="70" spans="2:12" hidden="1" x14ac:dyDescent="0.2"/>
    <row r="71" spans="2:12" hidden="1" x14ac:dyDescent="0.2"/>
    <row r="72" spans="2:12" s="1" customFormat="1" ht="6.95" customHeight="1" x14ac:dyDescent="0.2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 x14ac:dyDescent="0.2">
      <c r="B73" s="33"/>
      <c r="C73" s="21" t="s">
        <v>173</v>
      </c>
      <c r="L73" s="33"/>
    </row>
    <row r="74" spans="2:12" s="1" customFormat="1" ht="6.95" customHeight="1" x14ac:dyDescent="0.2">
      <c r="B74" s="33"/>
      <c r="L74" s="33"/>
    </row>
    <row r="75" spans="2:12" s="1" customFormat="1" ht="12" customHeight="1" x14ac:dyDescent="0.2">
      <c r="B75" s="33"/>
      <c r="C75" s="27" t="s">
        <v>16</v>
      </c>
      <c r="L75" s="33"/>
    </row>
    <row r="76" spans="2:12" s="1" customFormat="1" ht="16.5" customHeight="1" x14ac:dyDescent="0.2">
      <c r="B76" s="33"/>
      <c r="E76" s="250" t="str">
        <f>E7</f>
        <v>Oprava PZS v úseku Rožďalovice - Nemyčeves</v>
      </c>
      <c r="F76" s="251"/>
      <c r="G76" s="251"/>
      <c r="H76" s="251"/>
      <c r="L76" s="33"/>
    </row>
    <row r="77" spans="2:12" ht="12" customHeight="1" x14ac:dyDescent="0.2">
      <c r="B77" s="20"/>
      <c r="C77" s="27" t="s">
        <v>152</v>
      </c>
      <c r="L77" s="20"/>
    </row>
    <row r="78" spans="2:12" s="1" customFormat="1" ht="16.5" customHeight="1" x14ac:dyDescent="0.2">
      <c r="B78" s="33"/>
      <c r="E78" s="250" t="s">
        <v>1722</v>
      </c>
      <c r="F78" s="249"/>
      <c r="G78" s="249"/>
      <c r="H78" s="249"/>
      <c r="L78" s="33"/>
    </row>
    <row r="79" spans="2:12" s="1" customFormat="1" ht="12" customHeight="1" x14ac:dyDescent="0.2">
      <c r="B79" s="33"/>
      <c r="C79" s="27" t="s">
        <v>154</v>
      </c>
      <c r="L79" s="33"/>
    </row>
    <row r="80" spans="2:12" s="1" customFormat="1" ht="16.5" customHeight="1" x14ac:dyDescent="0.2">
      <c r="B80" s="33"/>
      <c r="E80" s="246" t="str">
        <f>E11</f>
        <v>02 - dle sborníku URS</v>
      </c>
      <c r="F80" s="249"/>
      <c r="G80" s="249"/>
      <c r="H80" s="249"/>
      <c r="L80" s="33"/>
    </row>
    <row r="81" spans="2:65" s="1" customFormat="1" ht="6.95" customHeight="1" x14ac:dyDescent="0.2">
      <c r="B81" s="33"/>
      <c r="L81" s="33"/>
    </row>
    <row r="82" spans="2:65" s="1" customFormat="1" ht="12" customHeight="1" x14ac:dyDescent="0.2">
      <c r="B82" s="33"/>
      <c r="C82" s="27" t="s">
        <v>22</v>
      </c>
      <c r="F82" s="25" t="str">
        <f>F14</f>
        <v>PZS v km 26,470</v>
      </c>
      <c r="I82" s="27" t="s">
        <v>24</v>
      </c>
      <c r="J82" s="50" t="str">
        <f>IF(J14="","",J14)</f>
        <v>28. 2. 2023</v>
      </c>
      <c r="L82" s="33"/>
    </row>
    <row r="83" spans="2:65" s="1" customFormat="1" ht="6.95" customHeight="1" x14ac:dyDescent="0.2">
      <c r="B83" s="33"/>
      <c r="L83" s="33"/>
    </row>
    <row r="84" spans="2:65" s="1" customFormat="1" ht="15.2" customHeight="1" x14ac:dyDescent="0.2">
      <c r="B84" s="33"/>
      <c r="C84" s="27" t="s">
        <v>30</v>
      </c>
      <c r="F84" s="25" t="str">
        <f>E17</f>
        <v>Správa železnic, státní organizace</v>
      </c>
      <c r="I84" s="27" t="s">
        <v>38</v>
      </c>
      <c r="J84" s="31" t="str">
        <f>E23</f>
        <v>Signal Projekt s.r.o.</v>
      </c>
      <c r="L84" s="33"/>
    </row>
    <row r="85" spans="2:65" s="1" customFormat="1" ht="15.2" customHeight="1" x14ac:dyDescent="0.2">
      <c r="B85" s="33"/>
      <c r="C85" s="27" t="s">
        <v>36</v>
      </c>
      <c r="F85" s="25" t="str">
        <f>IF(E20="","",E20)</f>
        <v>Vyplň údaj</v>
      </c>
      <c r="I85" s="27" t="s">
        <v>42</v>
      </c>
      <c r="J85" s="31" t="str">
        <f>E26</f>
        <v>Signal Projekt s.r.o.</v>
      </c>
      <c r="L85" s="33"/>
    </row>
    <row r="86" spans="2:65" s="1" customFormat="1" ht="10.35" customHeight="1" x14ac:dyDescent="0.2">
      <c r="B86" s="33"/>
      <c r="L86" s="33"/>
    </row>
    <row r="87" spans="2:65" s="10" customFormat="1" ht="29.25" customHeight="1" x14ac:dyDescent="0.2">
      <c r="B87" s="112"/>
      <c r="C87" s="113" t="s">
        <v>174</v>
      </c>
      <c r="D87" s="114" t="s">
        <v>64</v>
      </c>
      <c r="E87" s="114" t="s">
        <v>60</v>
      </c>
      <c r="F87" s="114" t="s">
        <v>61</v>
      </c>
      <c r="G87" s="114" t="s">
        <v>175</v>
      </c>
      <c r="H87" s="114" t="s">
        <v>176</v>
      </c>
      <c r="I87" s="114" t="s">
        <v>177</v>
      </c>
      <c r="J87" s="114" t="s">
        <v>160</v>
      </c>
      <c r="K87" s="115" t="s">
        <v>178</v>
      </c>
      <c r="L87" s="112"/>
      <c r="M87" s="57" t="s">
        <v>35</v>
      </c>
      <c r="N87" s="58" t="s">
        <v>49</v>
      </c>
      <c r="O87" s="58" t="s">
        <v>179</v>
      </c>
      <c r="P87" s="58" t="s">
        <v>180</v>
      </c>
      <c r="Q87" s="58" t="s">
        <v>181</v>
      </c>
      <c r="R87" s="58" t="s">
        <v>182</v>
      </c>
      <c r="S87" s="58" t="s">
        <v>183</v>
      </c>
      <c r="T87" s="59" t="s">
        <v>184</v>
      </c>
    </row>
    <row r="88" spans="2:65" s="1" customFormat="1" ht="22.9" customHeight="1" x14ac:dyDescent="0.25">
      <c r="B88" s="33"/>
      <c r="C88" s="62" t="s">
        <v>185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4.2030000000000003</v>
      </c>
      <c r="S88" s="51"/>
      <c r="T88" s="118">
        <f>T89</f>
        <v>0</v>
      </c>
      <c r="AT88" s="17" t="s">
        <v>78</v>
      </c>
      <c r="AU88" s="17" t="s">
        <v>161</v>
      </c>
      <c r="BK88" s="119">
        <f>BK89</f>
        <v>0</v>
      </c>
    </row>
    <row r="89" spans="2:65" s="11" customFormat="1" ht="25.9" customHeight="1" x14ac:dyDescent="0.2">
      <c r="B89" s="120"/>
      <c r="D89" s="121" t="s">
        <v>78</v>
      </c>
      <c r="E89" s="122" t="s">
        <v>90</v>
      </c>
      <c r="F89" s="122" t="s">
        <v>95</v>
      </c>
      <c r="I89" s="123"/>
      <c r="J89" s="124">
        <f>BK89</f>
        <v>0</v>
      </c>
      <c r="L89" s="120"/>
      <c r="M89" s="125"/>
      <c r="P89" s="126">
        <f>P90+P106</f>
        <v>0</v>
      </c>
      <c r="R89" s="126">
        <f>R90+R106</f>
        <v>4.2030000000000003</v>
      </c>
      <c r="T89" s="127">
        <f>T90+T106</f>
        <v>0</v>
      </c>
      <c r="AR89" s="121" t="s">
        <v>86</v>
      </c>
      <c r="AT89" s="128" t="s">
        <v>78</v>
      </c>
      <c r="AU89" s="128" t="s">
        <v>79</v>
      </c>
      <c r="AY89" s="121" t="s">
        <v>187</v>
      </c>
      <c r="BK89" s="129">
        <f>BK90+BK106</f>
        <v>0</v>
      </c>
    </row>
    <row r="90" spans="2:65" s="11" customFormat="1" ht="22.9" customHeight="1" x14ac:dyDescent="0.2">
      <c r="B90" s="120"/>
      <c r="D90" s="121" t="s">
        <v>78</v>
      </c>
      <c r="E90" s="174" t="s">
        <v>1665</v>
      </c>
      <c r="F90" s="174" t="s">
        <v>1666</v>
      </c>
      <c r="I90" s="123"/>
      <c r="J90" s="175">
        <f>BK90</f>
        <v>0</v>
      </c>
      <c r="L90" s="120"/>
      <c r="M90" s="125"/>
      <c r="P90" s="126">
        <f>SUM(P91:P105)</f>
        <v>0</v>
      </c>
      <c r="R90" s="126">
        <f>SUM(R91:R105)</f>
        <v>4.0030000000000001</v>
      </c>
      <c r="T90" s="127">
        <f>SUM(T91:T105)</f>
        <v>0</v>
      </c>
      <c r="AR90" s="121" t="s">
        <v>86</v>
      </c>
      <c r="AT90" s="128" t="s">
        <v>78</v>
      </c>
      <c r="AU90" s="128" t="s">
        <v>86</v>
      </c>
      <c r="AY90" s="121" t="s">
        <v>187</v>
      </c>
      <c r="BK90" s="129">
        <f>SUM(BK91:BK105)</f>
        <v>0</v>
      </c>
    </row>
    <row r="91" spans="2:65" s="1" customFormat="1" ht="33" customHeight="1" x14ac:dyDescent="0.2">
      <c r="B91" s="33"/>
      <c r="C91" s="130" t="s">
        <v>86</v>
      </c>
      <c r="D91" s="130" t="s">
        <v>188</v>
      </c>
      <c r="E91" s="131" t="s">
        <v>828</v>
      </c>
      <c r="F91" s="132" t="s">
        <v>829</v>
      </c>
      <c r="G91" s="133" t="s">
        <v>806</v>
      </c>
      <c r="H91" s="134">
        <v>0.4</v>
      </c>
      <c r="I91" s="135"/>
      <c r="J91" s="136">
        <f>ROUND(I91*H91,2)</f>
        <v>0</v>
      </c>
      <c r="K91" s="132" t="s">
        <v>774</v>
      </c>
      <c r="L91" s="33"/>
      <c r="M91" s="137" t="s">
        <v>35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193</v>
      </c>
      <c r="AT91" s="141" t="s">
        <v>188</v>
      </c>
      <c r="AU91" s="141" t="s">
        <v>88</v>
      </c>
      <c r="AY91" s="17" t="s">
        <v>187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7" t="s">
        <v>86</v>
      </c>
      <c r="BK91" s="142">
        <f>ROUND(I91*H91,2)</f>
        <v>0</v>
      </c>
      <c r="BL91" s="17" t="s">
        <v>193</v>
      </c>
      <c r="BM91" s="141" t="s">
        <v>1762</v>
      </c>
    </row>
    <row r="92" spans="2:65" s="1" customFormat="1" x14ac:dyDescent="0.2">
      <c r="B92" s="33"/>
      <c r="D92" s="184" t="s">
        <v>788</v>
      </c>
      <c r="F92" s="185" t="s">
        <v>831</v>
      </c>
      <c r="I92" s="177"/>
      <c r="L92" s="33"/>
      <c r="M92" s="178"/>
      <c r="T92" s="54"/>
      <c r="AT92" s="17" t="s">
        <v>788</v>
      </c>
      <c r="AU92" s="17" t="s">
        <v>88</v>
      </c>
    </row>
    <row r="93" spans="2:65" s="1" customFormat="1" ht="19.5" x14ac:dyDescent="0.2">
      <c r="B93" s="33"/>
      <c r="D93" s="144" t="s">
        <v>298</v>
      </c>
      <c r="F93" s="176" t="s">
        <v>1668</v>
      </c>
      <c r="I93" s="177"/>
      <c r="L93" s="33"/>
      <c r="M93" s="178"/>
      <c r="T93" s="54"/>
      <c r="AT93" s="17" t="s">
        <v>298</v>
      </c>
      <c r="AU93" s="17" t="s">
        <v>88</v>
      </c>
    </row>
    <row r="94" spans="2:65" s="12" customFormat="1" x14ac:dyDescent="0.2">
      <c r="B94" s="143"/>
      <c r="D94" s="144" t="s">
        <v>195</v>
      </c>
      <c r="E94" s="145" t="s">
        <v>35</v>
      </c>
      <c r="F94" s="146" t="s">
        <v>1763</v>
      </c>
      <c r="H94" s="145" t="s">
        <v>35</v>
      </c>
      <c r="I94" s="147"/>
      <c r="L94" s="143"/>
      <c r="M94" s="148"/>
      <c r="T94" s="149"/>
      <c r="AT94" s="145" t="s">
        <v>195</v>
      </c>
      <c r="AU94" s="145" t="s">
        <v>88</v>
      </c>
      <c r="AV94" s="12" t="s">
        <v>86</v>
      </c>
      <c r="AW94" s="12" t="s">
        <v>41</v>
      </c>
      <c r="AX94" s="12" t="s">
        <v>79</v>
      </c>
      <c r="AY94" s="145" t="s">
        <v>187</v>
      </c>
    </row>
    <row r="95" spans="2:65" s="13" customFormat="1" x14ac:dyDescent="0.2">
      <c r="B95" s="150"/>
      <c r="D95" s="144" t="s">
        <v>195</v>
      </c>
      <c r="E95" s="151" t="s">
        <v>35</v>
      </c>
      <c r="F95" s="152" t="s">
        <v>1764</v>
      </c>
      <c r="H95" s="153">
        <v>0.4</v>
      </c>
      <c r="I95" s="154"/>
      <c r="L95" s="150"/>
      <c r="M95" s="155"/>
      <c r="T95" s="156"/>
      <c r="AT95" s="151" t="s">
        <v>195</v>
      </c>
      <c r="AU95" s="151" t="s">
        <v>88</v>
      </c>
      <c r="AV95" s="13" t="s">
        <v>88</v>
      </c>
      <c r="AW95" s="13" t="s">
        <v>41</v>
      </c>
      <c r="AX95" s="13" t="s">
        <v>86</v>
      </c>
      <c r="AY95" s="151" t="s">
        <v>187</v>
      </c>
    </row>
    <row r="96" spans="2:65" s="1" customFormat="1" ht="37.9" customHeight="1" x14ac:dyDescent="0.2">
      <c r="B96" s="33"/>
      <c r="C96" s="130" t="s">
        <v>88</v>
      </c>
      <c r="D96" s="130" t="s">
        <v>188</v>
      </c>
      <c r="E96" s="131" t="s">
        <v>1673</v>
      </c>
      <c r="F96" s="132" t="s">
        <v>1674</v>
      </c>
      <c r="G96" s="133" t="s">
        <v>191</v>
      </c>
      <c r="H96" s="134">
        <v>13</v>
      </c>
      <c r="I96" s="135"/>
      <c r="J96" s="136">
        <f>ROUND(I96*H96,2)</f>
        <v>0</v>
      </c>
      <c r="K96" s="132" t="s">
        <v>774</v>
      </c>
      <c r="L96" s="33"/>
      <c r="M96" s="137" t="s">
        <v>35</v>
      </c>
      <c r="N96" s="138" t="s">
        <v>50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193</v>
      </c>
      <c r="AT96" s="141" t="s">
        <v>188</v>
      </c>
      <c r="AU96" s="141" t="s">
        <v>88</v>
      </c>
      <c r="AY96" s="17" t="s">
        <v>187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7" t="s">
        <v>86</v>
      </c>
      <c r="BK96" s="142">
        <f>ROUND(I96*H96,2)</f>
        <v>0</v>
      </c>
      <c r="BL96" s="17" t="s">
        <v>193</v>
      </c>
      <c r="BM96" s="141" t="s">
        <v>1765</v>
      </c>
    </row>
    <row r="97" spans="2:65" s="1" customFormat="1" x14ac:dyDescent="0.2">
      <c r="B97" s="33"/>
      <c r="D97" s="184" t="s">
        <v>788</v>
      </c>
      <c r="F97" s="185" t="s">
        <v>1676</v>
      </c>
      <c r="I97" s="177"/>
      <c r="L97" s="33"/>
      <c r="M97" s="178"/>
      <c r="T97" s="54"/>
      <c r="AT97" s="17" t="s">
        <v>788</v>
      </c>
      <c r="AU97" s="17" t="s">
        <v>88</v>
      </c>
    </row>
    <row r="98" spans="2:65" s="1" customFormat="1" ht="19.5" x14ac:dyDescent="0.2">
      <c r="B98" s="33"/>
      <c r="D98" s="144" t="s">
        <v>298</v>
      </c>
      <c r="F98" s="176" t="s">
        <v>1668</v>
      </c>
      <c r="I98" s="177"/>
      <c r="L98" s="33"/>
      <c r="M98" s="178"/>
      <c r="T98" s="54"/>
      <c r="AT98" s="17" t="s">
        <v>298</v>
      </c>
      <c r="AU98" s="17" t="s">
        <v>88</v>
      </c>
    </row>
    <row r="99" spans="2:65" s="13" customFormat="1" x14ac:dyDescent="0.2">
      <c r="B99" s="150"/>
      <c r="D99" s="144" t="s">
        <v>195</v>
      </c>
      <c r="E99" s="151" t="s">
        <v>35</v>
      </c>
      <c r="F99" s="152" t="s">
        <v>1766</v>
      </c>
      <c r="H99" s="153">
        <v>13</v>
      </c>
      <c r="I99" s="154"/>
      <c r="L99" s="150"/>
      <c r="M99" s="155"/>
      <c r="T99" s="156"/>
      <c r="AT99" s="151" t="s">
        <v>195</v>
      </c>
      <c r="AU99" s="151" t="s">
        <v>88</v>
      </c>
      <c r="AV99" s="13" t="s">
        <v>88</v>
      </c>
      <c r="AW99" s="13" t="s">
        <v>41</v>
      </c>
      <c r="AX99" s="13" t="s">
        <v>86</v>
      </c>
      <c r="AY99" s="151" t="s">
        <v>187</v>
      </c>
    </row>
    <row r="100" spans="2:65" s="1" customFormat="1" ht="24.2" customHeight="1" x14ac:dyDescent="0.2">
      <c r="B100" s="33"/>
      <c r="C100" s="130" t="s">
        <v>207</v>
      </c>
      <c r="D100" s="130" t="s">
        <v>188</v>
      </c>
      <c r="E100" s="131" t="s">
        <v>862</v>
      </c>
      <c r="F100" s="132" t="s">
        <v>863</v>
      </c>
      <c r="G100" s="133" t="s">
        <v>806</v>
      </c>
      <c r="H100" s="134">
        <v>0.4</v>
      </c>
      <c r="I100" s="135"/>
      <c r="J100" s="136">
        <f>ROUND(I100*H100,2)</f>
        <v>0</v>
      </c>
      <c r="K100" s="132" t="s">
        <v>774</v>
      </c>
      <c r="L100" s="33"/>
      <c r="M100" s="137" t="s">
        <v>35</v>
      </c>
      <c r="N100" s="138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193</v>
      </c>
      <c r="AT100" s="141" t="s">
        <v>188</v>
      </c>
      <c r="AU100" s="141" t="s">
        <v>88</v>
      </c>
      <c r="AY100" s="17" t="s">
        <v>187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7" t="s">
        <v>86</v>
      </c>
      <c r="BK100" s="142">
        <f>ROUND(I100*H100,2)</f>
        <v>0</v>
      </c>
      <c r="BL100" s="17" t="s">
        <v>193</v>
      </c>
      <c r="BM100" s="141" t="s">
        <v>1767</v>
      </c>
    </row>
    <row r="101" spans="2:65" s="1" customFormat="1" x14ac:dyDescent="0.2">
      <c r="B101" s="33"/>
      <c r="D101" s="184" t="s">
        <v>788</v>
      </c>
      <c r="F101" s="185" t="s">
        <v>865</v>
      </c>
      <c r="I101" s="177"/>
      <c r="L101" s="33"/>
      <c r="M101" s="178"/>
      <c r="T101" s="54"/>
      <c r="AT101" s="17" t="s">
        <v>788</v>
      </c>
      <c r="AU101" s="17" t="s">
        <v>88</v>
      </c>
    </row>
    <row r="102" spans="2:65" s="1" customFormat="1" ht="33" customHeight="1" x14ac:dyDescent="0.2">
      <c r="B102" s="33"/>
      <c r="C102" s="130" t="s">
        <v>193</v>
      </c>
      <c r="D102" s="130" t="s">
        <v>188</v>
      </c>
      <c r="E102" s="131" t="s">
        <v>1680</v>
      </c>
      <c r="F102" s="132" t="s">
        <v>1681</v>
      </c>
      <c r="G102" s="133" t="s">
        <v>191</v>
      </c>
      <c r="H102" s="134">
        <v>13</v>
      </c>
      <c r="I102" s="135"/>
      <c r="J102" s="136">
        <f>ROUND(I102*H102,2)</f>
        <v>0</v>
      </c>
      <c r="K102" s="132" t="s">
        <v>774</v>
      </c>
      <c r="L102" s="33"/>
      <c r="M102" s="137" t="s">
        <v>35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193</v>
      </c>
      <c r="AT102" s="141" t="s">
        <v>188</v>
      </c>
      <c r="AU102" s="141" t="s">
        <v>88</v>
      </c>
      <c r="AY102" s="17" t="s">
        <v>187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7" t="s">
        <v>86</v>
      </c>
      <c r="BK102" s="142">
        <f>ROUND(I102*H102,2)</f>
        <v>0</v>
      </c>
      <c r="BL102" s="17" t="s">
        <v>193</v>
      </c>
      <c r="BM102" s="141" t="s">
        <v>1768</v>
      </c>
    </row>
    <row r="103" spans="2:65" s="1" customFormat="1" x14ac:dyDescent="0.2">
      <c r="B103" s="33"/>
      <c r="D103" s="184" t="s">
        <v>788</v>
      </c>
      <c r="F103" s="185" t="s">
        <v>1683</v>
      </c>
      <c r="I103" s="177"/>
      <c r="L103" s="33"/>
      <c r="M103" s="178"/>
      <c r="T103" s="54"/>
      <c r="AT103" s="17" t="s">
        <v>788</v>
      </c>
      <c r="AU103" s="17" t="s">
        <v>88</v>
      </c>
    </row>
    <row r="104" spans="2:65" s="1" customFormat="1" ht="24.2" customHeight="1" x14ac:dyDescent="0.2">
      <c r="B104" s="33"/>
      <c r="C104" s="130" t="s">
        <v>219</v>
      </c>
      <c r="D104" s="130" t="s">
        <v>188</v>
      </c>
      <c r="E104" s="131" t="s">
        <v>1693</v>
      </c>
      <c r="F104" s="132" t="s">
        <v>1694</v>
      </c>
      <c r="G104" s="133" t="s">
        <v>191</v>
      </c>
      <c r="H104" s="134">
        <v>20</v>
      </c>
      <c r="I104" s="135"/>
      <c r="J104" s="136">
        <f>ROUND(I104*H104,2)</f>
        <v>0</v>
      </c>
      <c r="K104" s="132" t="s">
        <v>774</v>
      </c>
      <c r="L104" s="33"/>
      <c r="M104" s="137" t="s">
        <v>35</v>
      </c>
      <c r="N104" s="138" t="s">
        <v>50</v>
      </c>
      <c r="P104" s="139">
        <f>O104*H104</f>
        <v>0</v>
      </c>
      <c r="Q104" s="139">
        <v>0.20014999999999999</v>
      </c>
      <c r="R104" s="139">
        <f>Q104*H104</f>
        <v>4.0030000000000001</v>
      </c>
      <c r="S104" s="139">
        <v>0</v>
      </c>
      <c r="T104" s="140">
        <f>S104*H104</f>
        <v>0</v>
      </c>
      <c r="AR104" s="141" t="s">
        <v>193</v>
      </c>
      <c r="AT104" s="141" t="s">
        <v>188</v>
      </c>
      <c r="AU104" s="141" t="s">
        <v>88</v>
      </c>
      <c r="AY104" s="17" t="s">
        <v>187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7" t="s">
        <v>86</v>
      </c>
      <c r="BK104" s="142">
        <f>ROUND(I104*H104,2)</f>
        <v>0</v>
      </c>
      <c r="BL104" s="17" t="s">
        <v>193</v>
      </c>
      <c r="BM104" s="141" t="s">
        <v>1769</v>
      </c>
    </row>
    <row r="105" spans="2:65" s="1" customFormat="1" x14ac:dyDescent="0.2">
      <c r="B105" s="33"/>
      <c r="D105" s="184" t="s">
        <v>788</v>
      </c>
      <c r="F105" s="185" t="s">
        <v>1696</v>
      </c>
      <c r="I105" s="177"/>
      <c r="L105" s="33"/>
      <c r="M105" s="178"/>
      <c r="T105" s="54"/>
      <c r="AT105" s="17" t="s">
        <v>788</v>
      </c>
      <c r="AU105" s="17" t="s">
        <v>88</v>
      </c>
    </row>
    <row r="106" spans="2:65" s="11" customFormat="1" ht="22.9" customHeight="1" x14ac:dyDescent="0.2">
      <c r="B106" s="120"/>
      <c r="D106" s="121" t="s">
        <v>78</v>
      </c>
      <c r="E106" s="174" t="s">
        <v>770</v>
      </c>
      <c r="F106" s="174" t="s">
        <v>771</v>
      </c>
      <c r="I106" s="123"/>
      <c r="J106" s="175">
        <f>BK106</f>
        <v>0</v>
      </c>
      <c r="L106" s="120"/>
      <c r="M106" s="125"/>
      <c r="P106" s="126">
        <f>SUM(P107:P109)</f>
        <v>0</v>
      </c>
      <c r="R106" s="126">
        <f>SUM(R107:R109)</f>
        <v>0.2</v>
      </c>
      <c r="T106" s="127">
        <f>SUM(T107:T109)</f>
        <v>0</v>
      </c>
      <c r="AR106" s="121" t="s">
        <v>86</v>
      </c>
      <c r="AT106" s="128" t="s">
        <v>78</v>
      </c>
      <c r="AU106" s="128" t="s">
        <v>86</v>
      </c>
      <c r="AY106" s="121" t="s">
        <v>187</v>
      </c>
      <c r="BK106" s="129">
        <f>SUM(BK107:BK109)</f>
        <v>0</v>
      </c>
    </row>
    <row r="107" spans="2:65" s="1" customFormat="1" ht="16.5" customHeight="1" x14ac:dyDescent="0.2">
      <c r="B107" s="33"/>
      <c r="C107" s="164" t="s">
        <v>223</v>
      </c>
      <c r="D107" s="164" t="s">
        <v>213</v>
      </c>
      <c r="E107" s="165" t="s">
        <v>817</v>
      </c>
      <c r="F107" s="166" t="s">
        <v>818</v>
      </c>
      <c r="G107" s="167" t="s">
        <v>795</v>
      </c>
      <c r="H107" s="168">
        <v>0.2</v>
      </c>
      <c r="I107" s="169"/>
      <c r="J107" s="170">
        <f>ROUND(I107*H107,2)</f>
        <v>0</v>
      </c>
      <c r="K107" s="166" t="s">
        <v>774</v>
      </c>
      <c r="L107" s="171"/>
      <c r="M107" s="172" t="s">
        <v>35</v>
      </c>
      <c r="N107" s="173" t="s">
        <v>50</v>
      </c>
      <c r="P107" s="139">
        <f>O107*H107</f>
        <v>0</v>
      </c>
      <c r="Q107" s="139">
        <v>1</v>
      </c>
      <c r="R107" s="139">
        <f>Q107*H107</f>
        <v>0.2</v>
      </c>
      <c r="S107" s="139">
        <v>0</v>
      </c>
      <c r="T107" s="140">
        <f>S107*H107</f>
        <v>0</v>
      </c>
      <c r="AR107" s="141" t="s">
        <v>216</v>
      </c>
      <c r="AT107" s="141" t="s">
        <v>213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217</v>
      </c>
      <c r="BM107" s="141" t="s">
        <v>1770</v>
      </c>
    </row>
    <row r="108" spans="2:65" s="1" customFormat="1" ht="21.75" customHeight="1" x14ac:dyDescent="0.2">
      <c r="B108" s="33"/>
      <c r="C108" s="130" t="s">
        <v>227</v>
      </c>
      <c r="D108" s="130" t="s">
        <v>188</v>
      </c>
      <c r="E108" s="131" t="s">
        <v>1701</v>
      </c>
      <c r="F108" s="132" t="s">
        <v>1702</v>
      </c>
      <c r="G108" s="133" t="s">
        <v>539</v>
      </c>
      <c r="H108" s="134">
        <v>60</v>
      </c>
      <c r="I108" s="135"/>
      <c r="J108" s="136">
        <f>ROUND(I108*H108,2)</f>
        <v>0</v>
      </c>
      <c r="K108" s="132" t="s">
        <v>774</v>
      </c>
      <c r="L108" s="33"/>
      <c r="M108" s="137" t="s">
        <v>35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193</v>
      </c>
      <c r="AT108" s="141" t="s">
        <v>188</v>
      </c>
      <c r="AU108" s="141" t="s">
        <v>88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193</v>
      </c>
      <c r="BM108" s="141" t="s">
        <v>1771</v>
      </c>
    </row>
    <row r="109" spans="2:65" s="1" customFormat="1" x14ac:dyDescent="0.2">
      <c r="B109" s="33"/>
      <c r="D109" s="184" t="s">
        <v>788</v>
      </c>
      <c r="F109" s="185" t="s">
        <v>1704</v>
      </c>
      <c r="I109" s="177"/>
      <c r="L109" s="33"/>
      <c r="M109" s="189"/>
      <c r="N109" s="181"/>
      <c r="O109" s="181"/>
      <c r="P109" s="181"/>
      <c r="Q109" s="181"/>
      <c r="R109" s="181"/>
      <c r="S109" s="181"/>
      <c r="T109" s="190"/>
      <c r="AT109" s="17" t="s">
        <v>788</v>
      </c>
      <c r="AU109" s="17" t="s">
        <v>88</v>
      </c>
    </row>
    <row r="110" spans="2:65" s="1" customFormat="1" ht="6.95" customHeight="1" x14ac:dyDescent="0.2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</row>
  </sheetData>
  <sheetProtection algorithmName="SHA-512" hashValue="YGGb4wALcw1/m87fwPi0t+cHKEroVXTP3WyHZRMRz2rlxRuMGpCB7SkwMx8Xi4CtHmlQeU8Vnr56xp31P/jp0Q==" saltValue="KwoYNI80cSfLVQgUKFSjU1njz8wJ933F0ESKbe1Igiv4VVZ6xofeo9yz659dLMDyAqSngsnMvHhyMa+SIrYLxA==" spinCount="100000" sheet="1" objects="1" scenarios="1" formatColumns="0" formatRows="0" autoFilter="0"/>
  <autoFilter ref="C87:K10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97" r:id="rId2"/>
    <hyperlink ref="F101" r:id="rId3"/>
    <hyperlink ref="F103" r:id="rId4"/>
    <hyperlink ref="F105" r:id="rId5"/>
    <hyperlink ref="F109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129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1772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1106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ROUND((SUM(BE91:BE172)),  2)</f>
        <v>0</v>
      </c>
      <c r="I35" s="94">
        <v>0.21</v>
      </c>
      <c r="J35" s="84">
        <f>ROUND(((SUM(BE91:BE172))*I35),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ROUND((SUM(BF91:BF172)),  2)</f>
        <v>0</v>
      </c>
      <c r="I36" s="94">
        <v>0.15</v>
      </c>
      <c r="J36" s="84">
        <f>ROUND(((SUM(BF91:BF172))*I36),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ROUND((SUM(BG91:BG172)),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ROUND((SUM(BH91:BH172)),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ROUND((SUM(BI91:BI172)),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1772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28,446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1434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1435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1436</v>
      </c>
      <c r="E66" s="110"/>
      <c r="F66" s="110"/>
      <c r="G66" s="110"/>
      <c r="H66" s="110"/>
      <c r="I66" s="110"/>
      <c r="J66" s="111">
        <f>J99</f>
        <v>0</v>
      </c>
      <c r="L66" s="108"/>
    </row>
    <row r="67" spans="2:12" s="9" customFormat="1" ht="19.899999999999999" hidden="1" customHeight="1" x14ac:dyDescent="0.2">
      <c r="B67" s="108"/>
      <c r="D67" s="109" t="s">
        <v>1437</v>
      </c>
      <c r="E67" s="110"/>
      <c r="F67" s="110"/>
      <c r="G67" s="110"/>
      <c r="H67" s="110"/>
      <c r="I67" s="110"/>
      <c r="J67" s="111">
        <f>J111</f>
        <v>0</v>
      </c>
      <c r="L67" s="108"/>
    </row>
    <row r="68" spans="2:12" s="8" customFormat="1" ht="24.95" hidden="1" customHeight="1" x14ac:dyDescent="0.2">
      <c r="B68" s="104"/>
      <c r="D68" s="105" t="s">
        <v>1438</v>
      </c>
      <c r="E68" s="106"/>
      <c r="F68" s="106"/>
      <c r="G68" s="106"/>
      <c r="H68" s="106"/>
      <c r="I68" s="106"/>
      <c r="J68" s="107">
        <f>J123</f>
        <v>0</v>
      </c>
      <c r="L68" s="104"/>
    </row>
    <row r="69" spans="2:12" s="8" customFormat="1" ht="24.95" hidden="1" customHeight="1" x14ac:dyDescent="0.2">
      <c r="B69" s="104"/>
      <c r="D69" s="105" t="s">
        <v>1439</v>
      </c>
      <c r="E69" s="106"/>
      <c r="F69" s="106"/>
      <c r="G69" s="106"/>
      <c r="H69" s="106"/>
      <c r="I69" s="106"/>
      <c r="J69" s="107">
        <f>J166</f>
        <v>0</v>
      </c>
      <c r="L69" s="104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1772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01 - dle sborníku UOŽI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28,446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P92+P123+P166</f>
        <v>0</v>
      </c>
      <c r="Q91" s="51"/>
      <c r="R91" s="117">
        <f>R92+R123+R166</f>
        <v>0</v>
      </c>
      <c r="S91" s="51"/>
      <c r="T91" s="118">
        <f>T92+T123+T166</f>
        <v>0</v>
      </c>
      <c r="AT91" s="17" t="s">
        <v>78</v>
      </c>
      <c r="AU91" s="17" t="s">
        <v>161</v>
      </c>
      <c r="BK91" s="119">
        <f>BK92+BK123+BK166</f>
        <v>0</v>
      </c>
    </row>
    <row r="92" spans="2:65" s="11" customFormat="1" ht="25.9" customHeight="1" x14ac:dyDescent="0.2">
      <c r="B92" s="120"/>
      <c r="D92" s="121" t="s">
        <v>78</v>
      </c>
      <c r="E92" s="122" t="s">
        <v>94</v>
      </c>
      <c r="F92" s="122" t="s">
        <v>290</v>
      </c>
      <c r="I92" s="123"/>
      <c r="J92" s="124">
        <f>BK92</f>
        <v>0</v>
      </c>
      <c r="L92" s="120"/>
      <c r="M92" s="125"/>
      <c r="P92" s="126">
        <f>P93+P99+P111</f>
        <v>0</v>
      </c>
      <c r="R92" s="126">
        <f>R93+R99+R111</f>
        <v>0</v>
      </c>
      <c r="T92" s="127">
        <f>T93+T99+T111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BK93+BK99+BK111</f>
        <v>0</v>
      </c>
    </row>
    <row r="93" spans="2:65" s="11" customFormat="1" ht="22.9" customHeight="1" x14ac:dyDescent="0.2">
      <c r="B93" s="120"/>
      <c r="D93" s="121" t="s">
        <v>78</v>
      </c>
      <c r="E93" s="174" t="s">
        <v>1440</v>
      </c>
      <c r="F93" s="174" t="s">
        <v>1441</v>
      </c>
      <c r="I93" s="123"/>
      <c r="J93" s="175">
        <f>BK93</f>
        <v>0</v>
      </c>
      <c r="L93" s="120"/>
      <c r="M93" s="125"/>
      <c r="P93" s="126">
        <f>SUM(P94:P98)</f>
        <v>0</v>
      </c>
      <c r="R93" s="126">
        <f>SUM(R94:R98)</f>
        <v>0</v>
      </c>
      <c r="T93" s="127">
        <f>SUM(T94:T98)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SUM(BK94:BK98)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1773</v>
      </c>
      <c r="F94" s="166" t="s">
        <v>1774</v>
      </c>
      <c r="G94" s="167" t="s">
        <v>191</v>
      </c>
      <c r="H94" s="168">
        <v>35</v>
      </c>
      <c r="I94" s="169"/>
      <c r="J94" s="170">
        <f>ROUND(I94*H94,2)</f>
        <v>0</v>
      </c>
      <c r="K94" s="166" t="s">
        <v>192</v>
      </c>
      <c r="L94" s="171"/>
      <c r="M94" s="172" t="s">
        <v>35</v>
      </c>
      <c r="N94" s="173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1775</v>
      </c>
    </row>
    <row r="95" spans="2:65" s="1" customFormat="1" ht="21.75" customHeight="1" x14ac:dyDescent="0.2">
      <c r="B95" s="33"/>
      <c r="C95" s="164" t="s">
        <v>88</v>
      </c>
      <c r="D95" s="164" t="s">
        <v>213</v>
      </c>
      <c r="E95" s="165" t="s">
        <v>1457</v>
      </c>
      <c r="F95" s="166" t="s">
        <v>1458</v>
      </c>
      <c r="G95" s="167" t="s">
        <v>191</v>
      </c>
      <c r="H95" s="168">
        <v>55</v>
      </c>
      <c r="I95" s="169"/>
      <c r="J95" s="170">
        <f>ROUND(I95*H95,2)</f>
        <v>0</v>
      </c>
      <c r="K95" s="166" t="s">
        <v>192</v>
      </c>
      <c r="L95" s="171"/>
      <c r="M95" s="172" t="s">
        <v>35</v>
      </c>
      <c r="N95" s="173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216</v>
      </c>
      <c r="AT95" s="141" t="s">
        <v>213</v>
      </c>
      <c r="AU95" s="141" t="s">
        <v>88</v>
      </c>
      <c r="AY95" s="17" t="s">
        <v>187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7" t="s">
        <v>86</v>
      </c>
      <c r="BK95" s="142">
        <f>ROUND(I95*H95,2)</f>
        <v>0</v>
      </c>
      <c r="BL95" s="17" t="s">
        <v>217</v>
      </c>
      <c r="BM95" s="141" t="s">
        <v>1776</v>
      </c>
    </row>
    <row r="96" spans="2:65" s="13" customFormat="1" x14ac:dyDescent="0.2">
      <c r="B96" s="150"/>
      <c r="D96" s="144" t="s">
        <v>195</v>
      </c>
      <c r="E96" s="151" t="s">
        <v>35</v>
      </c>
      <c r="F96" s="152" t="s">
        <v>1777</v>
      </c>
      <c r="H96" s="153">
        <v>55</v>
      </c>
      <c r="I96" s="154"/>
      <c r="L96" s="150"/>
      <c r="M96" s="155"/>
      <c r="T96" s="156"/>
      <c r="AT96" s="151" t="s">
        <v>195</v>
      </c>
      <c r="AU96" s="151" t="s">
        <v>88</v>
      </c>
      <c r="AV96" s="13" t="s">
        <v>88</v>
      </c>
      <c r="AW96" s="13" t="s">
        <v>41</v>
      </c>
      <c r="AX96" s="13" t="s">
        <v>86</v>
      </c>
      <c r="AY96" s="151" t="s">
        <v>187</v>
      </c>
    </row>
    <row r="97" spans="2:65" s="1" customFormat="1" ht="21.75" customHeight="1" x14ac:dyDescent="0.2">
      <c r="B97" s="33"/>
      <c r="C97" s="130" t="s">
        <v>207</v>
      </c>
      <c r="D97" s="130" t="s">
        <v>188</v>
      </c>
      <c r="E97" s="131" t="s">
        <v>265</v>
      </c>
      <c r="F97" s="132" t="s">
        <v>266</v>
      </c>
      <c r="G97" s="133" t="s">
        <v>191</v>
      </c>
      <c r="H97" s="134">
        <v>90</v>
      </c>
      <c r="I97" s="135"/>
      <c r="J97" s="136">
        <f>ROUND(I97*H97,2)</f>
        <v>0</v>
      </c>
      <c r="K97" s="132" t="s">
        <v>192</v>
      </c>
      <c r="L97" s="33"/>
      <c r="M97" s="137" t="s">
        <v>35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193</v>
      </c>
      <c r="AT97" s="141" t="s">
        <v>188</v>
      </c>
      <c r="AU97" s="141" t="s">
        <v>88</v>
      </c>
      <c r="AY97" s="17" t="s">
        <v>187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86</v>
      </c>
      <c r="BK97" s="142">
        <f>ROUND(I97*H97,2)</f>
        <v>0</v>
      </c>
      <c r="BL97" s="17" t="s">
        <v>193</v>
      </c>
      <c r="BM97" s="141" t="s">
        <v>1778</v>
      </c>
    </row>
    <row r="98" spans="2:65" s="1" customFormat="1" ht="44.25" customHeight="1" x14ac:dyDescent="0.2">
      <c r="B98" s="33"/>
      <c r="C98" s="130" t="s">
        <v>193</v>
      </c>
      <c r="D98" s="130" t="s">
        <v>188</v>
      </c>
      <c r="E98" s="131" t="s">
        <v>270</v>
      </c>
      <c r="F98" s="132" t="s">
        <v>271</v>
      </c>
      <c r="G98" s="133" t="s">
        <v>204</v>
      </c>
      <c r="H98" s="134">
        <v>8</v>
      </c>
      <c r="I98" s="135"/>
      <c r="J98" s="136">
        <f>ROUND(I98*H98,2)</f>
        <v>0</v>
      </c>
      <c r="K98" s="132" t="s">
        <v>192</v>
      </c>
      <c r="L98" s="33"/>
      <c r="M98" s="137" t="s">
        <v>35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205</v>
      </c>
      <c r="AT98" s="141" t="s">
        <v>188</v>
      </c>
      <c r="AU98" s="141" t="s">
        <v>88</v>
      </c>
      <c r="AY98" s="17" t="s">
        <v>187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7" t="s">
        <v>86</v>
      </c>
      <c r="BK98" s="142">
        <f>ROUND(I98*H98,2)</f>
        <v>0</v>
      </c>
      <c r="BL98" s="17" t="s">
        <v>205</v>
      </c>
      <c r="BM98" s="141" t="s">
        <v>1779</v>
      </c>
    </row>
    <row r="99" spans="2:65" s="11" customFormat="1" ht="22.9" customHeight="1" x14ac:dyDescent="0.2">
      <c r="B99" s="120"/>
      <c r="D99" s="121" t="s">
        <v>78</v>
      </c>
      <c r="E99" s="174" t="s">
        <v>1481</v>
      </c>
      <c r="F99" s="174" t="s">
        <v>1482</v>
      </c>
      <c r="I99" s="123"/>
      <c r="J99" s="175">
        <f>BK99</f>
        <v>0</v>
      </c>
      <c r="L99" s="120"/>
      <c r="M99" s="125"/>
      <c r="P99" s="126">
        <f>SUM(P100:P110)</f>
        <v>0</v>
      </c>
      <c r="R99" s="126">
        <f>SUM(R100:R110)</f>
        <v>0</v>
      </c>
      <c r="T99" s="127">
        <f>SUM(T100:T110)</f>
        <v>0</v>
      </c>
      <c r="AR99" s="121" t="s">
        <v>86</v>
      </c>
      <c r="AT99" s="128" t="s">
        <v>78</v>
      </c>
      <c r="AU99" s="128" t="s">
        <v>86</v>
      </c>
      <c r="AY99" s="121" t="s">
        <v>187</v>
      </c>
      <c r="BK99" s="129">
        <f>SUM(BK100:BK110)</f>
        <v>0</v>
      </c>
    </row>
    <row r="100" spans="2:65" s="1" customFormat="1" ht="16.5" customHeight="1" x14ac:dyDescent="0.2">
      <c r="B100" s="33"/>
      <c r="C100" s="164" t="s">
        <v>219</v>
      </c>
      <c r="D100" s="164" t="s">
        <v>213</v>
      </c>
      <c r="E100" s="165" t="s">
        <v>301</v>
      </c>
      <c r="F100" s="166" t="s">
        <v>302</v>
      </c>
      <c r="G100" s="167" t="s">
        <v>191</v>
      </c>
      <c r="H100" s="168">
        <v>30</v>
      </c>
      <c r="I100" s="169"/>
      <c r="J100" s="170">
        <f>ROUND(I100*H100,2)</f>
        <v>0</v>
      </c>
      <c r="K100" s="166" t="s">
        <v>192</v>
      </c>
      <c r="L100" s="171"/>
      <c r="M100" s="172" t="s">
        <v>35</v>
      </c>
      <c r="N100" s="173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216</v>
      </c>
      <c r="AT100" s="141" t="s">
        <v>213</v>
      </c>
      <c r="AU100" s="141" t="s">
        <v>88</v>
      </c>
      <c r="AY100" s="17" t="s">
        <v>187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7" t="s">
        <v>86</v>
      </c>
      <c r="BK100" s="142">
        <f>ROUND(I100*H100,2)</f>
        <v>0</v>
      </c>
      <c r="BL100" s="17" t="s">
        <v>217</v>
      </c>
      <c r="BM100" s="141" t="s">
        <v>1780</v>
      </c>
    </row>
    <row r="101" spans="2:65" s="1" customFormat="1" ht="16.5" customHeight="1" x14ac:dyDescent="0.2">
      <c r="B101" s="33"/>
      <c r="C101" s="130" t="s">
        <v>223</v>
      </c>
      <c r="D101" s="130" t="s">
        <v>188</v>
      </c>
      <c r="E101" s="131" t="s">
        <v>1484</v>
      </c>
      <c r="F101" s="132" t="s">
        <v>1485</v>
      </c>
      <c r="G101" s="133" t="s">
        <v>191</v>
      </c>
      <c r="H101" s="134">
        <v>30</v>
      </c>
      <c r="I101" s="135"/>
      <c r="J101" s="136">
        <f>ROUND(I101*H101,2)</f>
        <v>0</v>
      </c>
      <c r="K101" s="132" t="s">
        <v>192</v>
      </c>
      <c r="L101" s="33"/>
      <c r="M101" s="137" t="s">
        <v>35</v>
      </c>
      <c r="N101" s="138" t="s">
        <v>50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269</v>
      </c>
      <c r="AT101" s="141" t="s">
        <v>188</v>
      </c>
      <c r="AU101" s="141" t="s">
        <v>88</v>
      </c>
      <c r="AY101" s="17" t="s">
        <v>187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7" t="s">
        <v>86</v>
      </c>
      <c r="BK101" s="142">
        <f>ROUND(I101*H101,2)</f>
        <v>0</v>
      </c>
      <c r="BL101" s="17" t="s">
        <v>269</v>
      </c>
      <c r="BM101" s="141" t="s">
        <v>1781</v>
      </c>
    </row>
    <row r="102" spans="2:65" s="1" customFormat="1" ht="19.5" x14ac:dyDescent="0.2">
      <c r="B102" s="33"/>
      <c r="D102" s="144" t="s">
        <v>298</v>
      </c>
      <c r="F102" s="176" t="s">
        <v>1487</v>
      </c>
      <c r="I102" s="177"/>
      <c r="L102" s="33"/>
      <c r="M102" s="178"/>
      <c r="T102" s="54"/>
      <c r="AT102" s="17" t="s">
        <v>298</v>
      </c>
      <c r="AU102" s="17" t="s">
        <v>88</v>
      </c>
    </row>
    <row r="103" spans="2:65" s="1" customFormat="1" ht="21.75" customHeight="1" x14ac:dyDescent="0.2">
      <c r="B103" s="33"/>
      <c r="C103" s="164" t="s">
        <v>227</v>
      </c>
      <c r="D103" s="164" t="s">
        <v>213</v>
      </c>
      <c r="E103" s="165" t="s">
        <v>1488</v>
      </c>
      <c r="F103" s="166" t="s">
        <v>1489</v>
      </c>
      <c r="G103" s="167" t="s">
        <v>191</v>
      </c>
      <c r="H103" s="168">
        <v>65</v>
      </c>
      <c r="I103" s="169"/>
      <c r="J103" s="170">
        <f>ROUND(I103*H103,2)</f>
        <v>0</v>
      </c>
      <c r="K103" s="166" t="s">
        <v>192</v>
      </c>
      <c r="L103" s="171"/>
      <c r="M103" s="172" t="s">
        <v>35</v>
      </c>
      <c r="N103" s="173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216</v>
      </c>
      <c r="AT103" s="141" t="s">
        <v>213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217</v>
      </c>
      <c r="BM103" s="141" t="s">
        <v>1782</v>
      </c>
    </row>
    <row r="104" spans="2:65" s="1" customFormat="1" ht="16.5" customHeight="1" x14ac:dyDescent="0.2">
      <c r="B104" s="33"/>
      <c r="C104" s="130" t="s">
        <v>235</v>
      </c>
      <c r="D104" s="130" t="s">
        <v>188</v>
      </c>
      <c r="E104" s="131" t="s">
        <v>1491</v>
      </c>
      <c r="F104" s="132" t="s">
        <v>1492</v>
      </c>
      <c r="G104" s="133" t="s">
        <v>191</v>
      </c>
      <c r="H104" s="134">
        <v>65</v>
      </c>
      <c r="I104" s="135"/>
      <c r="J104" s="136">
        <f>ROUND(I104*H104,2)</f>
        <v>0</v>
      </c>
      <c r="K104" s="132" t="s">
        <v>192</v>
      </c>
      <c r="L104" s="33"/>
      <c r="M104" s="137" t="s">
        <v>35</v>
      </c>
      <c r="N104" s="138" t="s">
        <v>50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86</v>
      </c>
      <c r="AT104" s="141" t="s">
        <v>188</v>
      </c>
      <c r="AU104" s="141" t="s">
        <v>88</v>
      </c>
      <c r="AY104" s="17" t="s">
        <v>187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7" t="s">
        <v>86</v>
      </c>
      <c r="BK104" s="142">
        <f>ROUND(I104*H104,2)</f>
        <v>0</v>
      </c>
      <c r="BL104" s="17" t="s">
        <v>86</v>
      </c>
      <c r="BM104" s="141" t="s">
        <v>1783</v>
      </c>
    </row>
    <row r="105" spans="2:65" s="1" customFormat="1" ht="19.5" x14ac:dyDescent="0.2">
      <c r="B105" s="33"/>
      <c r="D105" s="144" t="s">
        <v>298</v>
      </c>
      <c r="F105" s="176" t="s">
        <v>1494</v>
      </c>
      <c r="I105" s="177"/>
      <c r="L105" s="33"/>
      <c r="M105" s="178"/>
      <c r="T105" s="54"/>
      <c r="AT105" s="17" t="s">
        <v>298</v>
      </c>
      <c r="AU105" s="17" t="s">
        <v>88</v>
      </c>
    </row>
    <row r="106" spans="2:65" s="1" customFormat="1" ht="16.5" customHeight="1" x14ac:dyDescent="0.2">
      <c r="B106" s="33"/>
      <c r="C106" s="130" t="s">
        <v>239</v>
      </c>
      <c r="D106" s="130" t="s">
        <v>188</v>
      </c>
      <c r="E106" s="131" t="s">
        <v>1495</v>
      </c>
      <c r="F106" s="132" t="s">
        <v>1496</v>
      </c>
      <c r="G106" s="133" t="s">
        <v>191</v>
      </c>
      <c r="H106" s="134">
        <v>65</v>
      </c>
      <c r="I106" s="135"/>
      <c r="J106" s="136">
        <f>ROUND(I106*H106,2)</f>
        <v>0</v>
      </c>
      <c r="K106" s="132" t="s">
        <v>192</v>
      </c>
      <c r="L106" s="33"/>
      <c r="M106" s="137" t="s">
        <v>35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86</v>
      </c>
      <c r="AT106" s="141" t="s">
        <v>188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86</v>
      </c>
      <c r="BM106" s="141" t="s">
        <v>1784</v>
      </c>
    </row>
    <row r="107" spans="2:65" s="1" customFormat="1" ht="16.5" customHeight="1" x14ac:dyDescent="0.2">
      <c r="B107" s="33"/>
      <c r="C107" s="164" t="s">
        <v>243</v>
      </c>
      <c r="D107" s="164" t="s">
        <v>213</v>
      </c>
      <c r="E107" s="165" t="s">
        <v>1498</v>
      </c>
      <c r="F107" s="166" t="s">
        <v>1499</v>
      </c>
      <c r="G107" s="167" t="s">
        <v>191</v>
      </c>
      <c r="H107" s="168">
        <v>65</v>
      </c>
      <c r="I107" s="169"/>
      <c r="J107" s="170">
        <f>ROUND(I107*H107,2)</f>
        <v>0</v>
      </c>
      <c r="K107" s="166" t="s">
        <v>192</v>
      </c>
      <c r="L107" s="171"/>
      <c r="M107" s="172" t="s">
        <v>35</v>
      </c>
      <c r="N107" s="173" t="s">
        <v>50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216</v>
      </c>
      <c r="AT107" s="141" t="s">
        <v>213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217</v>
      </c>
      <c r="BM107" s="141" t="s">
        <v>1785</v>
      </c>
    </row>
    <row r="108" spans="2:65" s="1" customFormat="1" ht="16.5" customHeight="1" x14ac:dyDescent="0.2">
      <c r="B108" s="33"/>
      <c r="C108" s="164" t="s">
        <v>247</v>
      </c>
      <c r="D108" s="164" t="s">
        <v>213</v>
      </c>
      <c r="E108" s="165" t="s">
        <v>1501</v>
      </c>
      <c r="F108" s="166" t="s">
        <v>1502</v>
      </c>
      <c r="G108" s="167" t="s">
        <v>204</v>
      </c>
      <c r="H108" s="168">
        <v>4</v>
      </c>
      <c r="I108" s="169"/>
      <c r="J108" s="170">
        <f>ROUND(I108*H108,2)</f>
        <v>0</v>
      </c>
      <c r="K108" s="166" t="s">
        <v>192</v>
      </c>
      <c r="L108" s="171"/>
      <c r="M108" s="172" t="s">
        <v>35</v>
      </c>
      <c r="N108" s="173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216</v>
      </c>
      <c r="AT108" s="141" t="s">
        <v>213</v>
      </c>
      <c r="AU108" s="141" t="s">
        <v>88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217</v>
      </c>
      <c r="BM108" s="141" t="s">
        <v>1786</v>
      </c>
    </row>
    <row r="109" spans="2:65" s="1" customFormat="1" ht="16.5" customHeight="1" x14ac:dyDescent="0.2">
      <c r="B109" s="33"/>
      <c r="C109" s="164" t="s">
        <v>253</v>
      </c>
      <c r="D109" s="164" t="s">
        <v>213</v>
      </c>
      <c r="E109" s="165" t="s">
        <v>1504</v>
      </c>
      <c r="F109" s="166" t="s">
        <v>1505</v>
      </c>
      <c r="G109" s="167" t="s">
        <v>204</v>
      </c>
      <c r="H109" s="168">
        <v>1</v>
      </c>
      <c r="I109" s="169"/>
      <c r="J109" s="170">
        <f>ROUND(I109*H109,2)</f>
        <v>0</v>
      </c>
      <c r="K109" s="166" t="s">
        <v>192</v>
      </c>
      <c r="L109" s="171"/>
      <c r="M109" s="172" t="s">
        <v>35</v>
      </c>
      <c r="N109" s="173" t="s">
        <v>50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216</v>
      </c>
      <c r="AT109" s="141" t="s">
        <v>213</v>
      </c>
      <c r="AU109" s="141" t="s">
        <v>88</v>
      </c>
      <c r="AY109" s="17" t="s">
        <v>187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7" t="s">
        <v>86</v>
      </c>
      <c r="BK109" s="142">
        <f>ROUND(I109*H109,2)</f>
        <v>0</v>
      </c>
      <c r="BL109" s="17" t="s">
        <v>217</v>
      </c>
      <c r="BM109" s="141" t="s">
        <v>1787</v>
      </c>
    </row>
    <row r="110" spans="2:65" s="1" customFormat="1" ht="16.5" customHeight="1" x14ac:dyDescent="0.2">
      <c r="B110" s="33"/>
      <c r="C110" s="164" t="s">
        <v>257</v>
      </c>
      <c r="D110" s="164" t="s">
        <v>213</v>
      </c>
      <c r="E110" s="165" t="s">
        <v>1507</v>
      </c>
      <c r="F110" s="166" t="s">
        <v>1508</v>
      </c>
      <c r="G110" s="167" t="s">
        <v>204</v>
      </c>
      <c r="H110" s="168">
        <v>33</v>
      </c>
      <c r="I110" s="169"/>
      <c r="J110" s="170">
        <f>ROUND(I110*H110,2)</f>
        <v>0</v>
      </c>
      <c r="K110" s="166" t="s">
        <v>192</v>
      </c>
      <c r="L110" s="171"/>
      <c r="M110" s="172" t="s">
        <v>35</v>
      </c>
      <c r="N110" s="173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216</v>
      </c>
      <c r="AT110" s="141" t="s">
        <v>213</v>
      </c>
      <c r="AU110" s="141" t="s">
        <v>88</v>
      </c>
      <c r="AY110" s="17" t="s">
        <v>187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7" t="s">
        <v>86</v>
      </c>
      <c r="BK110" s="142">
        <f>ROUND(I110*H110,2)</f>
        <v>0</v>
      </c>
      <c r="BL110" s="17" t="s">
        <v>217</v>
      </c>
      <c r="BM110" s="141" t="s">
        <v>1788</v>
      </c>
    </row>
    <row r="111" spans="2:65" s="11" customFormat="1" ht="22.9" customHeight="1" x14ac:dyDescent="0.2">
      <c r="B111" s="120"/>
      <c r="D111" s="121" t="s">
        <v>78</v>
      </c>
      <c r="E111" s="174" t="s">
        <v>1510</v>
      </c>
      <c r="F111" s="174" t="s">
        <v>1511</v>
      </c>
      <c r="I111" s="123"/>
      <c r="J111" s="175">
        <f>BK111</f>
        <v>0</v>
      </c>
      <c r="L111" s="120"/>
      <c r="M111" s="125"/>
      <c r="P111" s="126">
        <f>SUM(P112:P122)</f>
        <v>0</v>
      </c>
      <c r="R111" s="126">
        <f>SUM(R112:R122)</f>
        <v>0</v>
      </c>
      <c r="T111" s="127">
        <f>SUM(T112:T122)</f>
        <v>0</v>
      </c>
      <c r="AR111" s="121" t="s">
        <v>86</v>
      </c>
      <c r="AT111" s="128" t="s">
        <v>78</v>
      </c>
      <c r="AU111" s="128" t="s">
        <v>86</v>
      </c>
      <c r="AY111" s="121" t="s">
        <v>187</v>
      </c>
      <c r="BK111" s="129">
        <f>SUM(BK112:BK122)</f>
        <v>0</v>
      </c>
    </row>
    <row r="112" spans="2:65" s="1" customFormat="1" ht="16.5" customHeight="1" x14ac:dyDescent="0.2">
      <c r="B112" s="33"/>
      <c r="C112" s="164" t="s">
        <v>261</v>
      </c>
      <c r="D112" s="164" t="s">
        <v>213</v>
      </c>
      <c r="E112" s="165" t="s">
        <v>1512</v>
      </c>
      <c r="F112" s="166" t="s">
        <v>1513</v>
      </c>
      <c r="G112" s="167" t="s">
        <v>191</v>
      </c>
      <c r="H112" s="168">
        <v>30</v>
      </c>
      <c r="I112" s="169"/>
      <c r="J112" s="170">
        <f>ROUND(I112*H112,2)</f>
        <v>0</v>
      </c>
      <c r="K112" s="166" t="s">
        <v>192</v>
      </c>
      <c r="L112" s="171"/>
      <c r="M112" s="172" t="s">
        <v>35</v>
      </c>
      <c r="N112" s="173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216</v>
      </c>
      <c r="AT112" s="141" t="s">
        <v>213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217</v>
      </c>
      <c r="BM112" s="141" t="s">
        <v>1789</v>
      </c>
    </row>
    <row r="113" spans="2:65" s="1" customFormat="1" ht="16.5" customHeight="1" x14ac:dyDescent="0.2">
      <c r="B113" s="33"/>
      <c r="C113" s="164" t="s">
        <v>8</v>
      </c>
      <c r="D113" s="164" t="s">
        <v>213</v>
      </c>
      <c r="E113" s="165" t="s">
        <v>1515</v>
      </c>
      <c r="F113" s="166" t="s">
        <v>1516</v>
      </c>
      <c r="G113" s="167" t="s">
        <v>191</v>
      </c>
      <c r="H113" s="168">
        <v>10</v>
      </c>
      <c r="I113" s="169"/>
      <c r="J113" s="170">
        <f>ROUND(I113*H113,2)</f>
        <v>0</v>
      </c>
      <c r="K113" s="166" t="s">
        <v>192</v>
      </c>
      <c r="L113" s="171"/>
      <c r="M113" s="172" t="s">
        <v>35</v>
      </c>
      <c r="N113" s="173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216</v>
      </c>
      <c r="AT113" s="141" t="s">
        <v>213</v>
      </c>
      <c r="AU113" s="141" t="s">
        <v>88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217</v>
      </c>
      <c r="BM113" s="141" t="s">
        <v>1790</v>
      </c>
    </row>
    <row r="114" spans="2:65" s="1" customFormat="1" ht="44.25" customHeight="1" x14ac:dyDescent="0.2">
      <c r="B114" s="33"/>
      <c r="C114" s="130" t="s">
        <v>269</v>
      </c>
      <c r="D114" s="130" t="s">
        <v>188</v>
      </c>
      <c r="E114" s="131" t="s">
        <v>1518</v>
      </c>
      <c r="F114" s="132" t="s">
        <v>1519</v>
      </c>
      <c r="G114" s="133" t="s">
        <v>191</v>
      </c>
      <c r="H114" s="134">
        <v>30</v>
      </c>
      <c r="I114" s="135"/>
      <c r="J114" s="136">
        <f>ROUND(I114*H114,2)</f>
        <v>0</v>
      </c>
      <c r="K114" s="132" t="s">
        <v>192</v>
      </c>
      <c r="L114" s="33"/>
      <c r="M114" s="137" t="s">
        <v>35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193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193</v>
      </c>
      <c r="BM114" s="141" t="s">
        <v>1791</v>
      </c>
    </row>
    <row r="115" spans="2:65" s="1" customFormat="1" ht="16.5" customHeight="1" x14ac:dyDescent="0.2">
      <c r="B115" s="33"/>
      <c r="C115" s="164" t="s">
        <v>273</v>
      </c>
      <c r="D115" s="164" t="s">
        <v>213</v>
      </c>
      <c r="E115" s="165" t="s">
        <v>1521</v>
      </c>
      <c r="F115" s="166" t="s">
        <v>1522</v>
      </c>
      <c r="G115" s="167" t="s">
        <v>204</v>
      </c>
      <c r="H115" s="168">
        <v>4</v>
      </c>
      <c r="I115" s="169"/>
      <c r="J115" s="170">
        <f>ROUND(I115*H115,2)</f>
        <v>0</v>
      </c>
      <c r="K115" s="166" t="s">
        <v>192</v>
      </c>
      <c r="L115" s="171"/>
      <c r="M115" s="172" t="s">
        <v>35</v>
      </c>
      <c r="N115" s="173" t="s">
        <v>50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216</v>
      </c>
      <c r="AT115" s="141" t="s">
        <v>213</v>
      </c>
      <c r="AU115" s="141" t="s">
        <v>88</v>
      </c>
      <c r="AY115" s="17" t="s">
        <v>187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86</v>
      </c>
      <c r="BK115" s="142">
        <f>ROUND(I115*H115,2)</f>
        <v>0</v>
      </c>
      <c r="BL115" s="17" t="s">
        <v>217</v>
      </c>
      <c r="BM115" s="141" t="s">
        <v>1792</v>
      </c>
    </row>
    <row r="116" spans="2:65" s="1" customFormat="1" ht="24.2" customHeight="1" x14ac:dyDescent="0.2">
      <c r="B116" s="33"/>
      <c r="C116" s="130" t="s">
        <v>277</v>
      </c>
      <c r="D116" s="130" t="s">
        <v>188</v>
      </c>
      <c r="E116" s="131" t="s">
        <v>1524</v>
      </c>
      <c r="F116" s="132" t="s">
        <v>1525</v>
      </c>
      <c r="G116" s="133" t="s">
        <v>204</v>
      </c>
      <c r="H116" s="134">
        <v>9</v>
      </c>
      <c r="I116" s="135"/>
      <c r="J116" s="136">
        <f>ROUND(I116*H116,2)</f>
        <v>0</v>
      </c>
      <c r="K116" s="132" t="s">
        <v>192</v>
      </c>
      <c r="L116" s="33"/>
      <c r="M116" s="137" t="s">
        <v>35</v>
      </c>
      <c r="N116" s="138" t="s">
        <v>50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193</v>
      </c>
      <c r="AT116" s="141" t="s">
        <v>188</v>
      </c>
      <c r="AU116" s="141" t="s">
        <v>88</v>
      </c>
      <c r="AY116" s="17" t="s">
        <v>187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7" t="s">
        <v>86</v>
      </c>
      <c r="BK116" s="142">
        <f>ROUND(I116*H116,2)</f>
        <v>0</v>
      </c>
      <c r="BL116" s="17" t="s">
        <v>193</v>
      </c>
      <c r="BM116" s="141" t="s">
        <v>1793</v>
      </c>
    </row>
    <row r="117" spans="2:65" s="1" customFormat="1" ht="19.5" x14ac:dyDescent="0.2">
      <c r="B117" s="33"/>
      <c r="D117" s="144" t="s">
        <v>298</v>
      </c>
      <c r="F117" s="176" t="s">
        <v>1527</v>
      </c>
      <c r="I117" s="177"/>
      <c r="L117" s="33"/>
      <c r="M117" s="178"/>
      <c r="T117" s="54"/>
      <c r="AT117" s="17" t="s">
        <v>298</v>
      </c>
      <c r="AU117" s="17" t="s">
        <v>88</v>
      </c>
    </row>
    <row r="118" spans="2:65" s="1" customFormat="1" ht="16.5" customHeight="1" x14ac:dyDescent="0.2">
      <c r="B118" s="33"/>
      <c r="C118" s="130" t="s">
        <v>281</v>
      </c>
      <c r="D118" s="130" t="s">
        <v>188</v>
      </c>
      <c r="E118" s="131" t="s">
        <v>1528</v>
      </c>
      <c r="F118" s="132" t="s">
        <v>1529</v>
      </c>
      <c r="G118" s="133" t="s">
        <v>204</v>
      </c>
      <c r="H118" s="134">
        <v>4</v>
      </c>
      <c r="I118" s="135"/>
      <c r="J118" s="136">
        <f>ROUND(I118*H118,2)</f>
        <v>0</v>
      </c>
      <c r="K118" s="132" t="s">
        <v>192</v>
      </c>
      <c r="L118" s="33"/>
      <c r="M118" s="137" t="s">
        <v>35</v>
      </c>
      <c r="N118" s="138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193</v>
      </c>
      <c r="AT118" s="141" t="s">
        <v>188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193</v>
      </c>
      <c r="BM118" s="141" t="s">
        <v>1794</v>
      </c>
    </row>
    <row r="119" spans="2:65" s="1" customFormat="1" ht="16.5" customHeight="1" x14ac:dyDescent="0.2">
      <c r="B119" s="33"/>
      <c r="C119" s="164" t="s">
        <v>285</v>
      </c>
      <c r="D119" s="164" t="s">
        <v>213</v>
      </c>
      <c r="E119" s="165" t="s">
        <v>1531</v>
      </c>
      <c r="F119" s="166" t="s">
        <v>1532</v>
      </c>
      <c r="G119" s="167" t="s">
        <v>204</v>
      </c>
      <c r="H119" s="168">
        <v>9</v>
      </c>
      <c r="I119" s="169"/>
      <c r="J119" s="170">
        <f>ROUND(I119*H119,2)</f>
        <v>0</v>
      </c>
      <c r="K119" s="166" t="s">
        <v>192</v>
      </c>
      <c r="L119" s="171"/>
      <c r="M119" s="172" t="s">
        <v>35</v>
      </c>
      <c r="N119" s="173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216</v>
      </c>
      <c r="AT119" s="141" t="s">
        <v>213</v>
      </c>
      <c r="AU119" s="141" t="s">
        <v>88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217</v>
      </c>
      <c r="BM119" s="141" t="s">
        <v>1795</v>
      </c>
    </row>
    <row r="120" spans="2:65" s="1" customFormat="1" ht="19.5" x14ac:dyDescent="0.2">
      <c r="B120" s="33"/>
      <c r="D120" s="144" t="s">
        <v>298</v>
      </c>
      <c r="F120" s="176" t="s">
        <v>1527</v>
      </c>
      <c r="I120" s="177"/>
      <c r="L120" s="33"/>
      <c r="M120" s="178"/>
      <c r="T120" s="54"/>
      <c r="AT120" s="17" t="s">
        <v>298</v>
      </c>
      <c r="AU120" s="17" t="s">
        <v>88</v>
      </c>
    </row>
    <row r="121" spans="2:65" s="1" customFormat="1" ht="16.5" customHeight="1" x14ac:dyDescent="0.2">
      <c r="B121" s="33"/>
      <c r="C121" s="130" t="s">
        <v>7</v>
      </c>
      <c r="D121" s="130" t="s">
        <v>188</v>
      </c>
      <c r="E121" s="131" t="s">
        <v>1534</v>
      </c>
      <c r="F121" s="132" t="s">
        <v>1535</v>
      </c>
      <c r="G121" s="133" t="s">
        <v>204</v>
      </c>
      <c r="H121" s="134">
        <v>4</v>
      </c>
      <c r="I121" s="135"/>
      <c r="J121" s="136">
        <f>ROUND(I121*H121,2)</f>
        <v>0</v>
      </c>
      <c r="K121" s="132" t="s">
        <v>192</v>
      </c>
      <c r="L121" s="33"/>
      <c r="M121" s="137" t="s">
        <v>35</v>
      </c>
      <c r="N121" s="138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193</v>
      </c>
      <c r="AT121" s="141" t="s">
        <v>188</v>
      </c>
      <c r="AU121" s="141" t="s">
        <v>88</v>
      </c>
      <c r="AY121" s="17" t="s">
        <v>187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86</v>
      </c>
      <c r="BK121" s="142">
        <f>ROUND(I121*H121,2)</f>
        <v>0</v>
      </c>
      <c r="BL121" s="17" t="s">
        <v>193</v>
      </c>
      <c r="BM121" s="141" t="s">
        <v>1796</v>
      </c>
    </row>
    <row r="122" spans="2:65" s="1" customFormat="1" ht="16.5" customHeight="1" x14ac:dyDescent="0.2">
      <c r="B122" s="33"/>
      <c r="C122" s="164" t="s">
        <v>294</v>
      </c>
      <c r="D122" s="164" t="s">
        <v>213</v>
      </c>
      <c r="E122" s="165" t="s">
        <v>1537</v>
      </c>
      <c r="F122" s="166" t="s">
        <v>1538</v>
      </c>
      <c r="G122" s="167" t="s">
        <v>204</v>
      </c>
      <c r="H122" s="168">
        <v>4</v>
      </c>
      <c r="I122" s="169"/>
      <c r="J122" s="170">
        <f>ROUND(I122*H122,2)</f>
        <v>0</v>
      </c>
      <c r="K122" s="166" t="s">
        <v>192</v>
      </c>
      <c r="L122" s="171"/>
      <c r="M122" s="172" t="s">
        <v>35</v>
      </c>
      <c r="N122" s="173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216</v>
      </c>
      <c r="AT122" s="141" t="s">
        <v>213</v>
      </c>
      <c r="AU122" s="141" t="s">
        <v>88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217</v>
      </c>
      <c r="BM122" s="141" t="s">
        <v>1797</v>
      </c>
    </row>
    <row r="123" spans="2:65" s="11" customFormat="1" ht="25.9" customHeight="1" x14ac:dyDescent="0.2">
      <c r="B123" s="120"/>
      <c r="D123" s="121" t="s">
        <v>78</v>
      </c>
      <c r="E123" s="122" t="s">
        <v>541</v>
      </c>
      <c r="F123" s="122" t="s">
        <v>1540</v>
      </c>
      <c r="I123" s="123"/>
      <c r="J123" s="124">
        <f>BK123</f>
        <v>0</v>
      </c>
      <c r="L123" s="120"/>
      <c r="M123" s="125"/>
      <c r="P123" s="126">
        <f>SUM(P124:P165)</f>
        <v>0</v>
      </c>
      <c r="R123" s="126">
        <f>SUM(R124:R165)</f>
        <v>0</v>
      </c>
      <c r="T123" s="127">
        <f>SUM(T124:T165)</f>
        <v>0</v>
      </c>
      <c r="AR123" s="121" t="s">
        <v>86</v>
      </c>
      <c r="AT123" s="128" t="s">
        <v>78</v>
      </c>
      <c r="AU123" s="128" t="s">
        <v>79</v>
      </c>
      <c r="AY123" s="121" t="s">
        <v>187</v>
      </c>
      <c r="BK123" s="129">
        <f>SUM(BK124:BK165)</f>
        <v>0</v>
      </c>
    </row>
    <row r="124" spans="2:65" s="1" customFormat="1" ht="16.5" customHeight="1" x14ac:dyDescent="0.2">
      <c r="B124" s="33"/>
      <c r="C124" s="164" t="s">
        <v>300</v>
      </c>
      <c r="D124" s="164" t="s">
        <v>213</v>
      </c>
      <c r="E124" s="165" t="s">
        <v>1798</v>
      </c>
      <c r="F124" s="166" t="s">
        <v>1565</v>
      </c>
      <c r="G124" s="167" t="s">
        <v>204</v>
      </c>
      <c r="H124" s="168">
        <v>1</v>
      </c>
      <c r="I124" s="169"/>
      <c r="J124" s="170">
        <f t="shared" ref="J124:J131" si="0">ROUND(I124*H124,2)</f>
        <v>0</v>
      </c>
      <c r="K124" s="166" t="s">
        <v>192</v>
      </c>
      <c r="L124" s="171"/>
      <c r="M124" s="172" t="s">
        <v>35</v>
      </c>
      <c r="N124" s="173" t="s">
        <v>50</v>
      </c>
      <c r="P124" s="139">
        <f t="shared" ref="P124:P131" si="1">O124*H124</f>
        <v>0</v>
      </c>
      <c r="Q124" s="139">
        <v>0</v>
      </c>
      <c r="R124" s="139">
        <f t="shared" ref="R124:R131" si="2">Q124*H124</f>
        <v>0</v>
      </c>
      <c r="S124" s="139">
        <v>0</v>
      </c>
      <c r="T124" s="140">
        <f t="shared" ref="T124:T131" si="3">S124*H124</f>
        <v>0</v>
      </c>
      <c r="AR124" s="141" t="s">
        <v>395</v>
      </c>
      <c r="AT124" s="141" t="s">
        <v>213</v>
      </c>
      <c r="AU124" s="141" t="s">
        <v>86</v>
      </c>
      <c r="AY124" s="17" t="s">
        <v>187</v>
      </c>
      <c r="BE124" s="142">
        <f t="shared" ref="BE124:BE131" si="4">IF(N124="základní",J124,0)</f>
        <v>0</v>
      </c>
      <c r="BF124" s="142">
        <f t="shared" ref="BF124:BF131" si="5">IF(N124="snížená",J124,0)</f>
        <v>0</v>
      </c>
      <c r="BG124" s="142">
        <f t="shared" ref="BG124:BG131" si="6">IF(N124="zákl. přenesená",J124,0)</f>
        <v>0</v>
      </c>
      <c r="BH124" s="142">
        <f t="shared" ref="BH124:BH131" si="7">IF(N124="sníž. přenesená",J124,0)</f>
        <v>0</v>
      </c>
      <c r="BI124" s="142">
        <f t="shared" ref="BI124:BI131" si="8">IF(N124="nulová",J124,0)</f>
        <v>0</v>
      </c>
      <c r="BJ124" s="17" t="s">
        <v>86</v>
      </c>
      <c r="BK124" s="142">
        <f t="shared" ref="BK124:BK131" si="9">ROUND(I124*H124,2)</f>
        <v>0</v>
      </c>
      <c r="BL124" s="17" t="s">
        <v>395</v>
      </c>
      <c r="BM124" s="141" t="s">
        <v>1799</v>
      </c>
    </row>
    <row r="125" spans="2:65" s="1" customFormat="1" ht="24.2" customHeight="1" x14ac:dyDescent="0.2">
      <c r="B125" s="33"/>
      <c r="C125" s="130" t="s">
        <v>309</v>
      </c>
      <c r="D125" s="130" t="s">
        <v>188</v>
      </c>
      <c r="E125" s="131" t="s">
        <v>1545</v>
      </c>
      <c r="F125" s="132" t="s">
        <v>1546</v>
      </c>
      <c r="G125" s="133" t="s">
        <v>204</v>
      </c>
      <c r="H125" s="134">
        <v>1</v>
      </c>
      <c r="I125" s="135"/>
      <c r="J125" s="136">
        <f t="shared" si="0"/>
        <v>0</v>
      </c>
      <c r="K125" s="132" t="s">
        <v>192</v>
      </c>
      <c r="L125" s="33"/>
      <c r="M125" s="137" t="s">
        <v>35</v>
      </c>
      <c r="N125" s="138" t="s">
        <v>50</v>
      </c>
      <c r="P125" s="139">
        <f t="shared" si="1"/>
        <v>0</v>
      </c>
      <c r="Q125" s="139">
        <v>0</v>
      </c>
      <c r="R125" s="139">
        <f t="shared" si="2"/>
        <v>0</v>
      </c>
      <c r="S125" s="139">
        <v>0</v>
      </c>
      <c r="T125" s="140">
        <f t="shared" si="3"/>
        <v>0</v>
      </c>
      <c r="AR125" s="141" t="s">
        <v>193</v>
      </c>
      <c r="AT125" s="141" t="s">
        <v>188</v>
      </c>
      <c r="AU125" s="141" t="s">
        <v>86</v>
      </c>
      <c r="AY125" s="17" t="s">
        <v>187</v>
      </c>
      <c r="BE125" s="142">
        <f t="shared" si="4"/>
        <v>0</v>
      </c>
      <c r="BF125" s="142">
        <f t="shared" si="5"/>
        <v>0</v>
      </c>
      <c r="BG125" s="142">
        <f t="shared" si="6"/>
        <v>0</v>
      </c>
      <c r="BH125" s="142">
        <f t="shared" si="7"/>
        <v>0</v>
      </c>
      <c r="BI125" s="142">
        <f t="shared" si="8"/>
        <v>0</v>
      </c>
      <c r="BJ125" s="17" t="s">
        <v>86</v>
      </c>
      <c r="BK125" s="142">
        <f t="shared" si="9"/>
        <v>0</v>
      </c>
      <c r="BL125" s="17" t="s">
        <v>193</v>
      </c>
      <c r="BM125" s="141" t="s">
        <v>1800</v>
      </c>
    </row>
    <row r="126" spans="2:65" s="1" customFormat="1" ht="24.2" customHeight="1" x14ac:dyDescent="0.2">
      <c r="B126" s="33"/>
      <c r="C126" s="164" t="s">
        <v>314</v>
      </c>
      <c r="D126" s="164" t="s">
        <v>213</v>
      </c>
      <c r="E126" s="165" t="s">
        <v>1558</v>
      </c>
      <c r="F126" s="166" t="s">
        <v>1559</v>
      </c>
      <c r="G126" s="167" t="s">
        <v>204</v>
      </c>
      <c r="H126" s="168">
        <v>1</v>
      </c>
      <c r="I126" s="169"/>
      <c r="J126" s="170">
        <f t="shared" si="0"/>
        <v>0</v>
      </c>
      <c r="K126" s="166" t="s">
        <v>192</v>
      </c>
      <c r="L126" s="171"/>
      <c r="M126" s="172" t="s">
        <v>35</v>
      </c>
      <c r="N126" s="173" t="s">
        <v>50</v>
      </c>
      <c r="P126" s="139">
        <f t="shared" si="1"/>
        <v>0</v>
      </c>
      <c r="Q126" s="139">
        <v>0</v>
      </c>
      <c r="R126" s="139">
        <f t="shared" si="2"/>
        <v>0</v>
      </c>
      <c r="S126" s="139">
        <v>0</v>
      </c>
      <c r="T126" s="140">
        <f t="shared" si="3"/>
        <v>0</v>
      </c>
      <c r="AR126" s="141" t="s">
        <v>216</v>
      </c>
      <c r="AT126" s="141" t="s">
        <v>213</v>
      </c>
      <c r="AU126" s="141" t="s">
        <v>86</v>
      </c>
      <c r="AY126" s="17" t="s">
        <v>187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7" t="s">
        <v>86</v>
      </c>
      <c r="BK126" s="142">
        <f t="shared" si="9"/>
        <v>0</v>
      </c>
      <c r="BL126" s="17" t="s">
        <v>217</v>
      </c>
      <c r="BM126" s="141" t="s">
        <v>1801</v>
      </c>
    </row>
    <row r="127" spans="2:65" s="1" customFormat="1" ht="37.9" customHeight="1" x14ac:dyDescent="0.2">
      <c r="B127" s="33"/>
      <c r="C127" s="130" t="s">
        <v>320</v>
      </c>
      <c r="D127" s="130" t="s">
        <v>188</v>
      </c>
      <c r="E127" s="131" t="s">
        <v>1802</v>
      </c>
      <c r="F127" s="132" t="s">
        <v>1803</v>
      </c>
      <c r="G127" s="133" t="s">
        <v>204</v>
      </c>
      <c r="H127" s="134">
        <v>1</v>
      </c>
      <c r="I127" s="135"/>
      <c r="J127" s="136">
        <f t="shared" si="0"/>
        <v>0</v>
      </c>
      <c r="K127" s="132" t="s">
        <v>192</v>
      </c>
      <c r="L127" s="33"/>
      <c r="M127" s="137" t="s">
        <v>35</v>
      </c>
      <c r="N127" s="138" t="s">
        <v>50</v>
      </c>
      <c r="P127" s="139">
        <f t="shared" si="1"/>
        <v>0</v>
      </c>
      <c r="Q127" s="139">
        <v>0</v>
      </c>
      <c r="R127" s="139">
        <f t="shared" si="2"/>
        <v>0</v>
      </c>
      <c r="S127" s="139">
        <v>0</v>
      </c>
      <c r="T127" s="140">
        <f t="shared" si="3"/>
        <v>0</v>
      </c>
      <c r="AR127" s="141" t="s">
        <v>193</v>
      </c>
      <c r="AT127" s="141" t="s">
        <v>188</v>
      </c>
      <c r="AU127" s="141" t="s">
        <v>86</v>
      </c>
      <c r="AY127" s="17" t="s">
        <v>187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7" t="s">
        <v>86</v>
      </c>
      <c r="BK127" s="142">
        <f t="shared" si="9"/>
        <v>0</v>
      </c>
      <c r="BL127" s="17" t="s">
        <v>193</v>
      </c>
      <c r="BM127" s="141" t="s">
        <v>1804</v>
      </c>
    </row>
    <row r="128" spans="2:65" s="1" customFormat="1" ht="37.9" customHeight="1" x14ac:dyDescent="0.2">
      <c r="B128" s="33"/>
      <c r="C128" s="164" t="s">
        <v>327</v>
      </c>
      <c r="D128" s="164" t="s">
        <v>213</v>
      </c>
      <c r="E128" s="165" t="s">
        <v>1631</v>
      </c>
      <c r="F128" s="166" t="s">
        <v>1632</v>
      </c>
      <c r="G128" s="167" t="s">
        <v>204</v>
      </c>
      <c r="H128" s="168">
        <v>1</v>
      </c>
      <c r="I128" s="169"/>
      <c r="J128" s="170">
        <f t="shared" si="0"/>
        <v>0</v>
      </c>
      <c r="K128" s="166" t="s">
        <v>192</v>
      </c>
      <c r="L128" s="171"/>
      <c r="M128" s="172" t="s">
        <v>35</v>
      </c>
      <c r="N128" s="173" t="s">
        <v>50</v>
      </c>
      <c r="P128" s="139">
        <f t="shared" si="1"/>
        <v>0</v>
      </c>
      <c r="Q128" s="139">
        <v>0</v>
      </c>
      <c r="R128" s="139">
        <f t="shared" si="2"/>
        <v>0</v>
      </c>
      <c r="S128" s="139">
        <v>0</v>
      </c>
      <c r="T128" s="140">
        <f t="shared" si="3"/>
        <v>0</v>
      </c>
      <c r="AR128" s="141" t="s">
        <v>395</v>
      </c>
      <c r="AT128" s="141" t="s">
        <v>213</v>
      </c>
      <c r="AU128" s="141" t="s">
        <v>86</v>
      </c>
      <c r="AY128" s="17" t="s">
        <v>187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7" t="s">
        <v>86</v>
      </c>
      <c r="BK128" s="142">
        <f t="shared" si="9"/>
        <v>0</v>
      </c>
      <c r="BL128" s="17" t="s">
        <v>395</v>
      </c>
      <c r="BM128" s="141" t="s">
        <v>1805</v>
      </c>
    </row>
    <row r="129" spans="2:65" s="1" customFormat="1" ht="24.2" customHeight="1" x14ac:dyDescent="0.2">
      <c r="B129" s="33"/>
      <c r="C129" s="130" t="s">
        <v>332</v>
      </c>
      <c r="D129" s="130" t="s">
        <v>188</v>
      </c>
      <c r="E129" s="131" t="s">
        <v>1806</v>
      </c>
      <c r="F129" s="132" t="s">
        <v>1807</v>
      </c>
      <c r="G129" s="133" t="s">
        <v>204</v>
      </c>
      <c r="H129" s="134">
        <v>1</v>
      </c>
      <c r="I129" s="135"/>
      <c r="J129" s="136">
        <f t="shared" si="0"/>
        <v>0</v>
      </c>
      <c r="K129" s="132" t="s">
        <v>192</v>
      </c>
      <c r="L129" s="33"/>
      <c r="M129" s="137" t="s">
        <v>35</v>
      </c>
      <c r="N129" s="138" t="s">
        <v>50</v>
      </c>
      <c r="P129" s="139">
        <f t="shared" si="1"/>
        <v>0</v>
      </c>
      <c r="Q129" s="139">
        <v>0</v>
      </c>
      <c r="R129" s="139">
        <f t="shared" si="2"/>
        <v>0</v>
      </c>
      <c r="S129" s="139">
        <v>0</v>
      </c>
      <c r="T129" s="140">
        <f t="shared" si="3"/>
        <v>0</v>
      </c>
      <c r="AR129" s="141" t="s">
        <v>193</v>
      </c>
      <c r="AT129" s="141" t="s">
        <v>188</v>
      </c>
      <c r="AU129" s="141" t="s">
        <v>86</v>
      </c>
      <c r="AY129" s="17" t="s">
        <v>187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7" t="s">
        <v>86</v>
      </c>
      <c r="BK129" s="142">
        <f t="shared" si="9"/>
        <v>0</v>
      </c>
      <c r="BL129" s="17" t="s">
        <v>193</v>
      </c>
      <c r="BM129" s="141" t="s">
        <v>1808</v>
      </c>
    </row>
    <row r="130" spans="2:65" s="1" customFormat="1" ht="24.2" customHeight="1" x14ac:dyDescent="0.2">
      <c r="B130" s="33"/>
      <c r="C130" s="130" t="s">
        <v>336</v>
      </c>
      <c r="D130" s="130" t="s">
        <v>188</v>
      </c>
      <c r="E130" s="131" t="s">
        <v>1555</v>
      </c>
      <c r="F130" s="132" t="s">
        <v>1556</v>
      </c>
      <c r="G130" s="133" t="s">
        <v>204</v>
      </c>
      <c r="H130" s="134">
        <v>1</v>
      </c>
      <c r="I130" s="135"/>
      <c r="J130" s="136">
        <f t="shared" si="0"/>
        <v>0</v>
      </c>
      <c r="K130" s="132" t="s">
        <v>192</v>
      </c>
      <c r="L130" s="33"/>
      <c r="M130" s="137" t="s">
        <v>35</v>
      </c>
      <c r="N130" s="138" t="s">
        <v>50</v>
      </c>
      <c r="P130" s="139">
        <f t="shared" si="1"/>
        <v>0</v>
      </c>
      <c r="Q130" s="139">
        <v>0</v>
      </c>
      <c r="R130" s="139">
        <f t="shared" si="2"/>
        <v>0</v>
      </c>
      <c r="S130" s="139">
        <v>0</v>
      </c>
      <c r="T130" s="140">
        <f t="shared" si="3"/>
        <v>0</v>
      </c>
      <c r="AR130" s="141" t="s">
        <v>193</v>
      </c>
      <c r="AT130" s="141" t="s">
        <v>188</v>
      </c>
      <c r="AU130" s="141" t="s">
        <v>86</v>
      </c>
      <c r="AY130" s="17" t="s">
        <v>187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7" t="s">
        <v>86</v>
      </c>
      <c r="BK130" s="142">
        <f t="shared" si="9"/>
        <v>0</v>
      </c>
      <c r="BL130" s="17" t="s">
        <v>193</v>
      </c>
      <c r="BM130" s="141" t="s">
        <v>1809</v>
      </c>
    </row>
    <row r="131" spans="2:65" s="1" customFormat="1" ht="21.75" customHeight="1" x14ac:dyDescent="0.2">
      <c r="B131" s="33"/>
      <c r="C131" s="164" t="s">
        <v>344</v>
      </c>
      <c r="D131" s="164" t="s">
        <v>213</v>
      </c>
      <c r="E131" s="165" t="s">
        <v>1551</v>
      </c>
      <c r="F131" s="166" t="s">
        <v>1552</v>
      </c>
      <c r="G131" s="167" t="s">
        <v>204</v>
      </c>
      <c r="H131" s="168">
        <v>1</v>
      </c>
      <c r="I131" s="169"/>
      <c r="J131" s="170">
        <f t="shared" si="0"/>
        <v>0</v>
      </c>
      <c r="K131" s="166" t="s">
        <v>192</v>
      </c>
      <c r="L131" s="171"/>
      <c r="M131" s="172" t="s">
        <v>35</v>
      </c>
      <c r="N131" s="173" t="s">
        <v>50</v>
      </c>
      <c r="P131" s="139">
        <f t="shared" si="1"/>
        <v>0</v>
      </c>
      <c r="Q131" s="139">
        <v>0</v>
      </c>
      <c r="R131" s="139">
        <f t="shared" si="2"/>
        <v>0</v>
      </c>
      <c r="S131" s="139">
        <v>0</v>
      </c>
      <c r="T131" s="140">
        <f t="shared" si="3"/>
        <v>0</v>
      </c>
      <c r="AR131" s="141" t="s">
        <v>216</v>
      </c>
      <c r="AT131" s="141" t="s">
        <v>213</v>
      </c>
      <c r="AU131" s="141" t="s">
        <v>86</v>
      </c>
      <c r="AY131" s="17" t="s">
        <v>187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7" t="s">
        <v>86</v>
      </c>
      <c r="BK131" s="142">
        <f t="shared" si="9"/>
        <v>0</v>
      </c>
      <c r="BL131" s="17" t="s">
        <v>217</v>
      </c>
      <c r="BM131" s="141" t="s">
        <v>1810</v>
      </c>
    </row>
    <row r="132" spans="2:65" s="1" customFormat="1" ht="19.5" x14ac:dyDescent="0.2">
      <c r="B132" s="33"/>
      <c r="D132" s="144" t="s">
        <v>298</v>
      </c>
      <c r="F132" s="176" t="s">
        <v>1554</v>
      </c>
      <c r="I132" s="177"/>
      <c r="L132" s="33"/>
      <c r="M132" s="178"/>
      <c r="T132" s="54"/>
      <c r="AT132" s="17" t="s">
        <v>298</v>
      </c>
      <c r="AU132" s="17" t="s">
        <v>86</v>
      </c>
    </row>
    <row r="133" spans="2:65" s="1" customFormat="1" ht="21.75" customHeight="1" x14ac:dyDescent="0.2">
      <c r="B133" s="33"/>
      <c r="C133" s="130" t="s">
        <v>348</v>
      </c>
      <c r="D133" s="130" t="s">
        <v>188</v>
      </c>
      <c r="E133" s="131" t="s">
        <v>1811</v>
      </c>
      <c r="F133" s="132" t="s">
        <v>1812</v>
      </c>
      <c r="G133" s="133" t="s">
        <v>204</v>
      </c>
      <c r="H133" s="134">
        <v>1</v>
      </c>
      <c r="I133" s="135"/>
      <c r="J133" s="136">
        <f>ROUND(I133*H133,2)</f>
        <v>0</v>
      </c>
      <c r="K133" s="132" t="s">
        <v>192</v>
      </c>
      <c r="L133" s="33"/>
      <c r="M133" s="137" t="s">
        <v>35</v>
      </c>
      <c r="N133" s="138" t="s">
        <v>50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86</v>
      </c>
      <c r="AT133" s="141" t="s">
        <v>188</v>
      </c>
      <c r="AU133" s="141" t="s">
        <v>86</v>
      </c>
      <c r="AY133" s="17" t="s">
        <v>187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7" t="s">
        <v>86</v>
      </c>
      <c r="BK133" s="142">
        <f>ROUND(I133*H133,2)</f>
        <v>0</v>
      </c>
      <c r="BL133" s="17" t="s">
        <v>86</v>
      </c>
      <c r="BM133" s="141" t="s">
        <v>1813</v>
      </c>
    </row>
    <row r="134" spans="2:65" s="1" customFormat="1" ht="16.5" customHeight="1" x14ac:dyDescent="0.2">
      <c r="B134" s="33"/>
      <c r="C134" s="130" t="s">
        <v>352</v>
      </c>
      <c r="D134" s="130" t="s">
        <v>188</v>
      </c>
      <c r="E134" s="131" t="s">
        <v>1814</v>
      </c>
      <c r="F134" s="132" t="s">
        <v>1815</v>
      </c>
      <c r="G134" s="133" t="s">
        <v>204</v>
      </c>
      <c r="H134" s="134">
        <v>1</v>
      </c>
      <c r="I134" s="135"/>
      <c r="J134" s="136">
        <f>ROUND(I134*H134,2)</f>
        <v>0</v>
      </c>
      <c r="K134" s="132" t="s">
        <v>192</v>
      </c>
      <c r="L134" s="33"/>
      <c r="M134" s="137" t="s">
        <v>35</v>
      </c>
      <c r="N134" s="138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86</v>
      </c>
      <c r="AT134" s="141" t="s">
        <v>188</v>
      </c>
      <c r="AU134" s="141" t="s">
        <v>86</v>
      </c>
      <c r="AY134" s="17" t="s">
        <v>187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7" t="s">
        <v>86</v>
      </c>
      <c r="BK134" s="142">
        <f>ROUND(I134*H134,2)</f>
        <v>0</v>
      </c>
      <c r="BL134" s="17" t="s">
        <v>86</v>
      </c>
      <c r="BM134" s="141" t="s">
        <v>1816</v>
      </c>
    </row>
    <row r="135" spans="2:65" s="1" customFormat="1" ht="37.9" customHeight="1" x14ac:dyDescent="0.2">
      <c r="B135" s="33"/>
      <c r="C135" s="130" t="s">
        <v>356</v>
      </c>
      <c r="D135" s="130" t="s">
        <v>188</v>
      </c>
      <c r="E135" s="131" t="s">
        <v>1561</v>
      </c>
      <c r="F135" s="132" t="s">
        <v>1562</v>
      </c>
      <c r="G135" s="133" t="s">
        <v>204</v>
      </c>
      <c r="H135" s="134">
        <v>1</v>
      </c>
      <c r="I135" s="135"/>
      <c r="J135" s="136">
        <f>ROUND(I135*H135,2)</f>
        <v>0</v>
      </c>
      <c r="K135" s="132" t="s">
        <v>192</v>
      </c>
      <c r="L135" s="33"/>
      <c r="M135" s="137" t="s">
        <v>35</v>
      </c>
      <c r="N135" s="138" t="s">
        <v>50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193</v>
      </c>
      <c r="AT135" s="141" t="s">
        <v>188</v>
      </c>
      <c r="AU135" s="141" t="s">
        <v>86</v>
      </c>
      <c r="AY135" s="17" t="s">
        <v>187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7" t="s">
        <v>86</v>
      </c>
      <c r="BK135" s="142">
        <f>ROUND(I135*H135,2)</f>
        <v>0</v>
      </c>
      <c r="BL135" s="17" t="s">
        <v>193</v>
      </c>
      <c r="BM135" s="141" t="s">
        <v>1817</v>
      </c>
    </row>
    <row r="136" spans="2:65" s="1" customFormat="1" ht="33" customHeight="1" x14ac:dyDescent="0.2">
      <c r="B136" s="33"/>
      <c r="C136" s="164" t="s">
        <v>360</v>
      </c>
      <c r="D136" s="164" t="s">
        <v>213</v>
      </c>
      <c r="E136" s="165" t="s">
        <v>1637</v>
      </c>
      <c r="F136" s="166" t="s">
        <v>1638</v>
      </c>
      <c r="G136" s="167" t="s">
        <v>204</v>
      </c>
      <c r="H136" s="168">
        <v>1</v>
      </c>
      <c r="I136" s="169"/>
      <c r="J136" s="170">
        <f>ROUND(I136*H136,2)</f>
        <v>0</v>
      </c>
      <c r="K136" s="166" t="s">
        <v>192</v>
      </c>
      <c r="L136" s="171"/>
      <c r="M136" s="172" t="s">
        <v>35</v>
      </c>
      <c r="N136" s="173" t="s">
        <v>50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395</v>
      </c>
      <c r="AT136" s="141" t="s">
        <v>213</v>
      </c>
      <c r="AU136" s="141" t="s">
        <v>86</v>
      </c>
      <c r="AY136" s="17" t="s">
        <v>187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86</v>
      </c>
      <c r="BK136" s="142">
        <f>ROUND(I136*H136,2)</f>
        <v>0</v>
      </c>
      <c r="BL136" s="17" t="s">
        <v>395</v>
      </c>
      <c r="BM136" s="141" t="s">
        <v>1818</v>
      </c>
    </row>
    <row r="137" spans="2:65" s="1" customFormat="1" ht="19.5" x14ac:dyDescent="0.2">
      <c r="B137" s="33"/>
      <c r="D137" s="144" t="s">
        <v>298</v>
      </c>
      <c r="F137" s="176" t="s">
        <v>1640</v>
      </c>
      <c r="I137" s="177"/>
      <c r="L137" s="33"/>
      <c r="M137" s="178"/>
      <c r="T137" s="54"/>
      <c r="AT137" s="17" t="s">
        <v>298</v>
      </c>
      <c r="AU137" s="17" t="s">
        <v>86</v>
      </c>
    </row>
    <row r="138" spans="2:65" s="1" customFormat="1" ht="24.2" customHeight="1" x14ac:dyDescent="0.2">
      <c r="B138" s="33"/>
      <c r="C138" s="164" t="s">
        <v>365</v>
      </c>
      <c r="D138" s="164" t="s">
        <v>213</v>
      </c>
      <c r="E138" s="165" t="s">
        <v>1570</v>
      </c>
      <c r="F138" s="166" t="s">
        <v>1571</v>
      </c>
      <c r="G138" s="167" t="s">
        <v>204</v>
      </c>
      <c r="H138" s="168">
        <v>1</v>
      </c>
      <c r="I138" s="169"/>
      <c r="J138" s="170">
        <f>ROUND(I138*H138,2)</f>
        <v>0</v>
      </c>
      <c r="K138" s="166" t="s">
        <v>192</v>
      </c>
      <c r="L138" s="171"/>
      <c r="M138" s="172" t="s">
        <v>35</v>
      </c>
      <c r="N138" s="173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216</v>
      </c>
      <c r="AT138" s="141" t="s">
        <v>213</v>
      </c>
      <c r="AU138" s="141" t="s">
        <v>86</v>
      </c>
      <c r="AY138" s="17" t="s">
        <v>187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86</v>
      </c>
      <c r="BK138" s="142">
        <f>ROUND(I138*H138,2)</f>
        <v>0</v>
      </c>
      <c r="BL138" s="17" t="s">
        <v>217</v>
      </c>
      <c r="BM138" s="141" t="s">
        <v>1819</v>
      </c>
    </row>
    <row r="139" spans="2:65" s="1" customFormat="1" ht="19.5" x14ac:dyDescent="0.2">
      <c r="B139" s="33"/>
      <c r="D139" s="144" t="s">
        <v>298</v>
      </c>
      <c r="F139" s="176" t="s">
        <v>1573</v>
      </c>
      <c r="I139" s="177"/>
      <c r="L139" s="33"/>
      <c r="M139" s="178"/>
      <c r="T139" s="54"/>
      <c r="AT139" s="17" t="s">
        <v>298</v>
      </c>
      <c r="AU139" s="17" t="s">
        <v>86</v>
      </c>
    </row>
    <row r="140" spans="2:65" s="1" customFormat="1" ht="44.25" customHeight="1" x14ac:dyDescent="0.2">
      <c r="B140" s="33"/>
      <c r="C140" s="130" t="s">
        <v>369</v>
      </c>
      <c r="D140" s="130" t="s">
        <v>188</v>
      </c>
      <c r="E140" s="131" t="s">
        <v>1567</v>
      </c>
      <c r="F140" s="132" t="s">
        <v>1568</v>
      </c>
      <c r="G140" s="133" t="s">
        <v>204</v>
      </c>
      <c r="H140" s="134">
        <v>1</v>
      </c>
      <c r="I140" s="135"/>
      <c r="J140" s="136">
        <f>ROUND(I140*H140,2)</f>
        <v>0</v>
      </c>
      <c r="K140" s="132" t="s">
        <v>192</v>
      </c>
      <c r="L140" s="33"/>
      <c r="M140" s="137" t="s">
        <v>35</v>
      </c>
      <c r="N140" s="138" t="s">
        <v>50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193</v>
      </c>
      <c r="AT140" s="141" t="s">
        <v>188</v>
      </c>
      <c r="AU140" s="141" t="s">
        <v>86</v>
      </c>
      <c r="AY140" s="17" t="s">
        <v>187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7" t="s">
        <v>86</v>
      </c>
      <c r="BK140" s="142">
        <f>ROUND(I140*H140,2)</f>
        <v>0</v>
      </c>
      <c r="BL140" s="17" t="s">
        <v>193</v>
      </c>
      <c r="BM140" s="141" t="s">
        <v>1820</v>
      </c>
    </row>
    <row r="141" spans="2:65" s="1" customFormat="1" ht="24.2" customHeight="1" x14ac:dyDescent="0.2">
      <c r="B141" s="33"/>
      <c r="C141" s="164" t="s">
        <v>373</v>
      </c>
      <c r="D141" s="164" t="s">
        <v>213</v>
      </c>
      <c r="E141" s="165" t="s">
        <v>1821</v>
      </c>
      <c r="F141" s="166" t="s">
        <v>1822</v>
      </c>
      <c r="G141" s="167" t="s">
        <v>204</v>
      </c>
      <c r="H141" s="168">
        <v>1</v>
      </c>
      <c r="I141" s="169"/>
      <c r="J141" s="170">
        <f>ROUND(I141*H141,2)</f>
        <v>0</v>
      </c>
      <c r="K141" s="166" t="s">
        <v>192</v>
      </c>
      <c r="L141" s="171"/>
      <c r="M141" s="172" t="s">
        <v>35</v>
      </c>
      <c r="N141" s="173" t="s">
        <v>50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395</v>
      </c>
      <c r="AT141" s="141" t="s">
        <v>213</v>
      </c>
      <c r="AU141" s="141" t="s">
        <v>86</v>
      </c>
      <c r="AY141" s="17" t="s">
        <v>187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7" t="s">
        <v>86</v>
      </c>
      <c r="BK141" s="142">
        <f>ROUND(I141*H141,2)</f>
        <v>0</v>
      </c>
      <c r="BL141" s="17" t="s">
        <v>395</v>
      </c>
      <c r="BM141" s="141" t="s">
        <v>1823</v>
      </c>
    </row>
    <row r="142" spans="2:65" s="1" customFormat="1" ht="29.25" x14ac:dyDescent="0.2">
      <c r="B142" s="33"/>
      <c r="D142" s="144" t="s">
        <v>298</v>
      </c>
      <c r="F142" s="176" t="s">
        <v>1577</v>
      </c>
      <c r="I142" s="177"/>
      <c r="L142" s="33"/>
      <c r="M142" s="178"/>
      <c r="T142" s="54"/>
      <c r="AT142" s="17" t="s">
        <v>298</v>
      </c>
      <c r="AU142" s="17" t="s">
        <v>86</v>
      </c>
    </row>
    <row r="143" spans="2:65" s="1" customFormat="1" ht="24.2" customHeight="1" x14ac:dyDescent="0.2">
      <c r="B143" s="33"/>
      <c r="C143" s="130" t="s">
        <v>377</v>
      </c>
      <c r="D143" s="130" t="s">
        <v>188</v>
      </c>
      <c r="E143" s="131" t="s">
        <v>1578</v>
      </c>
      <c r="F143" s="132" t="s">
        <v>1579</v>
      </c>
      <c r="G143" s="133" t="s">
        <v>204</v>
      </c>
      <c r="H143" s="134">
        <v>3</v>
      </c>
      <c r="I143" s="135"/>
      <c r="J143" s="136">
        <f t="shared" ref="J143:J149" si="10">ROUND(I143*H143,2)</f>
        <v>0</v>
      </c>
      <c r="K143" s="132" t="s">
        <v>192</v>
      </c>
      <c r="L143" s="33"/>
      <c r="M143" s="137" t="s">
        <v>35</v>
      </c>
      <c r="N143" s="138" t="s">
        <v>50</v>
      </c>
      <c r="P143" s="139">
        <f t="shared" ref="P143:P149" si="11">O143*H143</f>
        <v>0</v>
      </c>
      <c r="Q143" s="139">
        <v>0</v>
      </c>
      <c r="R143" s="139">
        <f t="shared" ref="R143:R149" si="12">Q143*H143</f>
        <v>0</v>
      </c>
      <c r="S143" s="139">
        <v>0</v>
      </c>
      <c r="T143" s="140">
        <f t="shared" ref="T143:T149" si="13">S143*H143</f>
        <v>0</v>
      </c>
      <c r="AR143" s="141" t="s">
        <v>86</v>
      </c>
      <c r="AT143" s="141" t="s">
        <v>188</v>
      </c>
      <c r="AU143" s="141" t="s">
        <v>86</v>
      </c>
      <c r="AY143" s="17" t="s">
        <v>187</v>
      </c>
      <c r="BE143" s="142">
        <f t="shared" ref="BE143:BE149" si="14">IF(N143="základní",J143,0)</f>
        <v>0</v>
      </c>
      <c r="BF143" s="142">
        <f t="shared" ref="BF143:BF149" si="15">IF(N143="snížená",J143,0)</f>
        <v>0</v>
      </c>
      <c r="BG143" s="142">
        <f t="shared" ref="BG143:BG149" si="16">IF(N143="zákl. přenesená",J143,0)</f>
        <v>0</v>
      </c>
      <c r="BH143" s="142">
        <f t="shared" ref="BH143:BH149" si="17">IF(N143="sníž. přenesená",J143,0)</f>
        <v>0</v>
      </c>
      <c r="BI143" s="142">
        <f t="shared" ref="BI143:BI149" si="18">IF(N143="nulová",J143,0)</f>
        <v>0</v>
      </c>
      <c r="BJ143" s="17" t="s">
        <v>86</v>
      </c>
      <c r="BK143" s="142">
        <f t="shared" ref="BK143:BK149" si="19">ROUND(I143*H143,2)</f>
        <v>0</v>
      </c>
      <c r="BL143" s="17" t="s">
        <v>86</v>
      </c>
      <c r="BM143" s="141" t="s">
        <v>1824</v>
      </c>
    </row>
    <row r="144" spans="2:65" s="1" customFormat="1" ht="16.5" customHeight="1" x14ac:dyDescent="0.2">
      <c r="B144" s="33"/>
      <c r="C144" s="130" t="s">
        <v>383</v>
      </c>
      <c r="D144" s="130" t="s">
        <v>188</v>
      </c>
      <c r="E144" s="131" t="s">
        <v>1581</v>
      </c>
      <c r="F144" s="132" t="s">
        <v>1582</v>
      </c>
      <c r="G144" s="133" t="s">
        <v>204</v>
      </c>
      <c r="H144" s="134">
        <v>3</v>
      </c>
      <c r="I144" s="135"/>
      <c r="J144" s="136">
        <f t="shared" si="10"/>
        <v>0</v>
      </c>
      <c r="K144" s="132" t="s">
        <v>192</v>
      </c>
      <c r="L144" s="33"/>
      <c r="M144" s="137" t="s">
        <v>35</v>
      </c>
      <c r="N144" s="138" t="s">
        <v>50</v>
      </c>
      <c r="P144" s="139">
        <f t="shared" si="11"/>
        <v>0</v>
      </c>
      <c r="Q144" s="139">
        <v>0</v>
      </c>
      <c r="R144" s="139">
        <f t="shared" si="12"/>
        <v>0</v>
      </c>
      <c r="S144" s="139">
        <v>0</v>
      </c>
      <c r="T144" s="140">
        <f t="shared" si="13"/>
        <v>0</v>
      </c>
      <c r="AR144" s="141" t="s">
        <v>205</v>
      </c>
      <c r="AT144" s="141" t="s">
        <v>188</v>
      </c>
      <c r="AU144" s="141" t="s">
        <v>86</v>
      </c>
      <c r="AY144" s="17" t="s">
        <v>187</v>
      </c>
      <c r="BE144" s="142">
        <f t="shared" si="14"/>
        <v>0</v>
      </c>
      <c r="BF144" s="142">
        <f t="shared" si="15"/>
        <v>0</v>
      </c>
      <c r="BG144" s="142">
        <f t="shared" si="16"/>
        <v>0</v>
      </c>
      <c r="BH144" s="142">
        <f t="shared" si="17"/>
        <v>0</v>
      </c>
      <c r="BI144" s="142">
        <f t="shared" si="18"/>
        <v>0</v>
      </c>
      <c r="BJ144" s="17" t="s">
        <v>86</v>
      </c>
      <c r="BK144" s="142">
        <f t="shared" si="19"/>
        <v>0</v>
      </c>
      <c r="BL144" s="17" t="s">
        <v>205</v>
      </c>
      <c r="BM144" s="141" t="s">
        <v>1825</v>
      </c>
    </row>
    <row r="145" spans="2:65" s="1" customFormat="1" ht="24.2" customHeight="1" x14ac:dyDescent="0.2">
      <c r="B145" s="33"/>
      <c r="C145" s="164" t="s">
        <v>388</v>
      </c>
      <c r="D145" s="164" t="s">
        <v>213</v>
      </c>
      <c r="E145" s="165" t="s">
        <v>1584</v>
      </c>
      <c r="F145" s="166" t="s">
        <v>1585</v>
      </c>
      <c r="G145" s="167" t="s">
        <v>204</v>
      </c>
      <c r="H145" s="168">
        <v>1</v>
      </c>
      <c r="I145" s="169"/>
      <c r="J145" s="170">
        <f t="shared" si="10"/>
        <v>0</v>
      </c>
      <c r="K145" s="166" t="s">
        <v>192</v>
      </c>
      <c r="L145" s="171"/>
      <c r="M145" s="172" t="s">
        <v>35</v>
      </c>
      <c r="N145" s="173" t="s">
        <v>50</v>
      </c>
      <c r="P145" s="139">
        <f t="shared" si="11"/>
        <v>0</v>
      </c>
      <c r="Q145" s="139">
        <v>0</v>
      </c>
      <c r="R145" s="139">
        <f t="shared" si="12"/>
        <v>0</v>
      </c>
      <c r="S145" s="139">
        <v>0</v>
      </c>
      <c r="T145" s="140">
        <f t="shared" si="13"/>
        <v>0</v>
      </c>
      <c r="AR145" s="141" t="s">
        <v>395</v>
      </c>
      <c r="AT145" s="141" t="s">
        <v>213</v>
      </c>
      <c r="AU145" s="141" t="s">
        <v>86</v>
      </c>
      <c r="AY145" s="17" t="s">
        <v>187</v>
      </c>
      <c r="BE145" s="142">
        <f t="shared" si="14"/>
        <v>0</v>
      </c>
      <c r="BF145" s="142">
        <f t="shared" si="15"/>
        <v>0</v>
      </c>
      <c r="BG145" s="142">
        <f t="shared" si="16"/>
        <v>0</v>
      </c>
      <c r="BH145" s="142">
        <f t="shared" si="17"/>
        <v>0</v>
      </c>
      <c r="BI145" s="142">
        <f t="shared" si="18"/>
        <v>0</v>
      </c>
      <c r="BJ145" s="17" t="s">
        <v>86</v>
      </c>
      <c r="BK145" s="142">
        <f t="shared" si="19"/>
        <v>0</v>
      </c>
      <c r="BL145" s="17" t="s">
        <v>395</v>
      </c>
      <c r="BM145" s="141" t="s">
        <v>1826</v>
      </c>
    </row>
    <row r="146" spans="2:65" s="1" customFormat="1" ht="16.5" customHeight="1" x14ac:dyDescent="0.2">
      <c r="B146" s="33"/>
      <c r="C146" s="130" t="s">
        <v>392</v>
      </c>
      <c r="D146" s="130" t="s">
        <v>188</v>
      </c>
      <c r="E146" s="131" t="s">
        <v>1587</v>
      </c>
      <c r="F146" s="132" t="s">
        <v>1588</v>
      </c>
      <c r="G146" s="133" t="s">
        <v>204</v>
      </c>
      <c r="H146" s="134">
        <v>1</v>
      </c>
      <c r="I146" s="135"/>
      <c r="J146" s="136">
        <f t="shared" si="10"/>
        <v>0</v>
      </c>
      <c r="K146" s="132" t="s">
        <v>192</v>
      </c>
      <c r="L146" s="33"/>
      <c r="M146" s="137" t="s">
        <v>35</v>
      </c>
      <c r="N146" s="138" t="s">
        <v>50</v>
      </c>
      <c r="P146" s="139">
        <f t="shared" si="11"/>
        <v>0</v>
      </c>
      <c r="Q146" s="139">
        <v>0</v>
      </c>
      <c r="R146" s="139">
        <f t="shared" si="12"/>
        <v>0</v>
      </c>
      <c r="S146" s="139">
        <v>0</v>
      </c>
      <c r="T146" s="140">
        <f t="shared" si="13"/>
        <v>0</v>
      </c>
      <c r="AR146" s="141" t="s">
        <v>205</v>
      </c>
      <c r="AT146" s="141" t="s">
        <v>188</v>
      </c>
      <c r="AU146" s="141" t="s">
        <v>86</v>
      </c>
      <c r="AY146" s="17" t="s">
        <v>187</v>
      </c>
      <c r="BE146" s="142">
        <f t="shared" si="14"/>
        <v>0</v>
      </c>
      <c r="BF146" s="142">
        <f t="shared" si="15"/>
        <v>0</v>
      </c>
      <c r="BG146" s="142">
        <f t="shared" si="16"/>
        <v>0</v>
      </c>
      <c r="BH146" s="142">
        <f t="shared" si="17"/>
        <v>0</v>
      </c>
      <c r="BI146" s="142">
        <f t="shared" si="18"/>
        <v>0</v>
      </c>
      <c r="BJ146" s="17" t="s">
        <v>86</v>
      </c>
      <c r="BK146" s="142">
        <f t="shared" si="19"/>
        <v>0</v>
      </c>
      <c r="BL146" s="17" t="s">
        <v>205</v>
      </c>
      <c r="BM146" s="141" t="s">
        <v>1827</v>
      </c>
    </row>
    <row r="147" spans="2:65" s="1" customFormat="1" ht="24.2" customHeight="1" x14ac:dyDescent="0.2">
      <c r="B147" s="33"/>
      <c r="C147" s="164" t="s">
        <v>398</v>
      </c>
      <c r="D147" s="164" t="s">
        <v>213</v>
      </c>
      <c r="E147" s="165" t="s">
        <v>1590</v>
      </c>
      <c r="F147" s="166" t="s">
        <v>1591</v>
      </c>
      <c r="G147" s="167" t="s">
        <v>204</v>
      </c>
      <c r="H147" s="168">
        <v>3</v>
      </c>
      <c r="I147" s="169"/>
      <c r="J147" s="170">
        <f t="shared" si="10"/>
        <v>0</v>
      </c>
      <c r="K147" s="166" t="s">
        <v>192</v>
      </c>
      <c r="L147" s="171"/>
      <c r="M147" s="172" t="s">
        <v>35</v>
      </c>
      <c r="N147" s="173" t="s">
        <v>50</v>
      </c>
      <c r="P147" s="139">
        <f t="shared" si="11"/>
        <v>0</v>
      </c>
      <c r="Q147" s="139">
        <v>0</v>
      </c>
      <c r="R147" s="139">
        <f t="shared" si="12"/>
        <v>0</v>
      </c>
      <c r="S147" s="139">
        <v>0</v>
      </c>
      <c r="T147" s="140">
        <f t="shared" si="13"/>
        <v>0</v>
      </c>
      <c r="AR147" s="141" t="s">
        <v>216</v>
      </c>
      <c r="AT147" s="141" t="s">
        <v>213</v>
      </c>
      <c r="AU147" s="141" t="s">
        <v>86</v>
      </c>
      <c r="AY147" s="17" t="s">
        <v>187</v>
      </c>
      <c r="BE147" s="142">
        <f t="shared" si="14"/>
        <v>0</v>
      </c>
      <c r="BF147" s="142">
        <f t="shared" si="15"/>
        <v>0</v>
      </c>
      <c r="BG147" s="142">
        <f t="shared" si="16"/>
        <v>0</v>
      </c>
      <c r="BH147" s="142">
        <f t="shared" si="17"/>
        <v>0</v>
      </c>
      <c r="BI147" s="142">
        <f t="shared" si="18"/>
        <v>0</v>
      </c>
      <c r="BJ147" s="17" t="s">
        <v>86</v>
      </c>
      <c r="BK147" s="142">
        <f t="shared" si="19"/>
        <v>0</v>
      </c>
      <c r="BL147" s="17" t="s">
        <v>217</v>
      </c>
      <c r="BM147" s="141" t="s">
        <v>1828</v>
      </c>
    </row>
    <row r="148" spans="2:65" s="1" customFormat="1" ht="24.2" customHeight="1" x14ac:dyDescent="0.2">
      <c r="B148" s="33"/>
      <c r="C148" s="130" t="s">
        <v>403</v>
      </c>
      <c r="D148" s="130" t="s">
        <v>188</v>
      </c>
      <c r="E148" s="131" t="s">
        <v>1593</v>
      </c>
      <c r="F148" s="132" t="s">
        <v>1594</v>
      </c>
      <c r="G148" s="133" t="s">
        <v>204</v>
      </c>
      <c r="H148" s="134">
        <v>1</v>
      </c>
      <c r="I148" s="135"/>
      <c r="J148" s="136">
        <f t="shared" si="10"/>
        <v>0</v>
      </c>
      <c r="K148" s="132" t="s">
        <v>192</v>
      </c>
      <c r="L148" s="33"/>
      <c r="M148" s="137" t="s">
        <v>35</v>
      </c>
      <c r="N148" s="138" t="s">
        <v>50</v>
      </c>
      <c r="P148" s="139">
        <f t="shared" si="11"/>
        <v>0</v>
      </c>
      <c r="Q148" s="139">
        <v>0</v>
      </c>
      <c r="R148" s="139">
        <f t="shared" si="12"/>
        <v>0</v>
      </c>
      <c r="S148" s="139">
        <v>0</v>
      </c>
      <c r="T148" s="140">
        <f t="shared" si="13"/>
        <v>0</v>
      </c>
      <c r="AR148" s="141" t="s">
        <v>205</v>
      </c>
      <c r="AT148" s="141" t="s">
        <v>188</v>
      </c>
      <c r="AU148" s="141" t="s">
        <v>86</v>
      </c>
      <c r="AY148" s="17" t="s">
        <v>187</v>
      </c>
      <c r="BE148" s="142">
        <f t="shared" si="14"/>
        <v>0</v>
      </c>
      <c r="BF148" s="142">
        <f t="shared" si="15"/>
        <v>0</v>
      </c>
      <c r="BG148" s="142">
        <f t="shared" si="16"/>
        <v>0</v>
      </c>
      <c r="BH148" s="142">
        <f t="shared" si="17"/>
        <v>0</v>
      </c>
      <c r="BI148" s="142">
        <f t="shared" si="18"/>
        <v>0</v>
      </c>
      <c r="BJ148" s="17" t="s">
        <v>86</v>
      </c>
      <c r="BK148" s="142">
        <f t="shared" si="19"/>
        <v>0</v>
      </c>
      <c r="BL148" s="17" t="s">
        <v>205</v>
      </c>
      <c r="BM148" s="141" t="s">
        <v>1829</v>
      </c>
    </row>
    <row r="149" spans="2:65" s="1" customFormat="1" ht="21.75" customHeight="1" x14ac:dyDescent="0.2">
      <c r="B149" s="33"/>
      <c r="C149" s="164" t="s">
        <v>407</v>
      </c>
      <c r="D149" s="164" t="s">
        <v>213</v>
      </c>
      <c r="E149" s="165" t="s">
        <v>1611</v>
      </c>
      <c r="F149" s="166" t="s">
        <v>1612</v>
      </c>
      <c r="G149" s="167" t="s">
        <v>204</v>
      </c>
      <c r="H149" s="168">
        <v>1</v>
      </c>
      <c r="I149" s="169"/>
      <c r="J149" s="170">
        <f t="shared" si="10"/>
        <v>0</v>
      </c>
      <c r="K149" s="166" t="s">
        <v>192</v>
      </c>
      <c r="L149" s="171"/>
      <c r="M149" s="172" t="s">
        <v>35</v>
      </c>
      <c r="N149" s="173" t="s">
        <v>50</v>
      </c>
      <c r="P149" s="139">
        <f t="shared" si="11"/>
        <v>0</v>
      </c>
      <c r="Q149" s="139">
        <v>0</v>
      </c>
      <c r="R149" s="139">
        <f t="shared" si="12"/>
        <v>0</v>
      </c>
      <c r="S149" s="139">
        <v>0</v>
      </c>
      <c r="T149" s="140">
        <f t="shared" si="13"/>
        <v>0</v>
      </c>
      <c r="AR149" s="141" t="s">
        <v>216</v>
      </c>
      <c r="AT149" s="141" t="s">
        <v>213</v>
      </c>
      <c r="AU149" s="141" t="s">
        <v>86</v>
      </c>
      <c r="AY149" s="17" t="s">
        <v>187</v>
      </c>
      <c r="BE149" s="142">
        <f t="shared" si="14"/>
        <v>0</v>
      </c>
      <c r="BF149" s="142">
        <f t="shared" si="15"/>
        <v>0</v>
      </c>
      <c r="BG149" s="142">
        <f t="shared" si="16"/>
        <v>0</v>
      </c>
      <c r="BH149" s="142">
        <f t="shared" si="17"/>
        <v>0</v>
      </c>
      <c r="BI149" s="142">
        <f t="shared" si="18"/>
        <v>0</v>
      </c>
      <c r="BJ149" s="17" t="s">
        <v>86</v>
      </c>
      <c r="BK149" s="142">
        <f t="shared" si="19"/>
        <v>0</v>
      </c>
      <c r="BL149" s="17" t="s">
        <v>217</v>
      </c>
      <c r="BM149" s="141" t="s">
        <v>1830</v>
      </c>
    </row>
    <row r="150" spans="2:65" s="1" customFormat="1" ht="29.25" x14ac:dyDescent="0.2">
      <c r="B150" s="33"/>
      <c r="D150" s="144" t="s">
        <v>298</v>
      </c>
      <c r="F150" s="176" t="s">
        <v>1614</v>
      </c>
      <c r="I150" s="177"/>
      <c r="L150" s="33"/>
      <c r="M150" s="178"/>
      <c r="T150" s="54"/>
      <c r="AT150" s="17" t="s">
        <v>298</v>
      </c>
      <c r="AU150" s="17" t="s">
        <v>86</v>
      </c>
    </row>
    <row r="151" spans="2:65" s="1" customFormat="1" ht="16.5" customHeight="1" x14ac:dyDescent="0.2">
      <c r="B151" s="33"/>
      <c r="C151" s="130" t="s">
        <v>412</v>
      </c>
      <c r="D151" s="130" t="s">
        <v>188</v>
      </c>
      <c r="E151" s="131" t="s">
        <v>1599</v>
      </c>
      <c r="F151" s="132" t="s">
        <v>1600</v>
      </c>
      <c r="G151" s="133" t="s">
        <v>204</v>
      </c>
      <c r="H151" s="134">
        <v>1</v>
      </c>
      <c r="I151" s="135"/>
      <c r="J151" s="136">
        <f t="shared" ref="J151:J160" si="20">ROUND(I151*H151,2)</f>
        <v>0</v>
      </c>
      <c r="K151" s="132" t="s">
        <v>192</v>
      </c>
      <c r="L151" s="33"/>
      <c r="M151" s="137" t="s">
        <v>35</v>
      </c>
      <c r="N151" s="138" t="s">
        <v>50</v>
      </c>
      <c r="P151" s="139">
        <f t="shared" ref="P151:P160" si="21">O151*H151</f>
        <v>0</v>
      </c>
      <c r="Q151" s="139">
        <v>0</v>
      </c>
      <c r="R151" s="139">
        <f t="shared" ref="R151:R160" si="22">Q151*H151</f>
        <v>0</v>
      </c>
      <c r="S151" s="139">
        <v>0</v>
      </c>
      <c r="T151" s="140">
        <f t="shared" ref="T151:T160" si="23">S151*H151</f>
        <v>0</v>
      </c>
      <c r="AR151" s="141" t="s">
        <v>205</v>
      </c>
      <c r="AT151" s="141" t="s">
        <v>188</v>
      </c>
      <c r="AU151" s="141" t="s">
        <v>86</v>
      </c>
      <c r="AY151" s="17" t="s">
        <v>187</v>
      </c>
      <c r="BE151" s="142">
        <f t="shared" ref="BE151:BE160" si="24">IF(N151="základní",J151,0)</f>
        <v>0</v>
      </c>
      <c r="BF151" s="142">
        <f t="shared" ref="BF151:BF160" si="25">IF(N151="snížená",J151,0)</f>
        <v>0</v>
      </c>
      <c r="BG151" s="142">
        <f t="shared" ref="BG151:BG160" si="26">IF(N151="zákl. přenesená",J151,0)</f>
        <v>0</v>
      </c>
      <c r="BH151" s="142">
        <f t="shared" ref="BH151:BH160" si="27">IF(N151="sníž. přenesená",J151,0)</f>
        <v>0</v>
      </c>
      <c r="BI151" s="142">
        <f t="shared" ref="BI151:BI160" si="28">IF(N151="nulová",J151,0)</f>
        <v>0</v>
      </c>
      <c r="BJ151" s="17" t="s">
        <v>86</v>
      </c>
      <c r="BK151" s="142">
        <f t="shared" ref="BK151:BK160" si="29">ROUND(I151*H151,2)</f>
        <v>0</v>
      </c>
      <c r="BL151" s="17" t="s">
        <v>205</v>
      </c>
      <c r="BM151" s="141" t="s">
        <v>1831</v>
      </c>
    </row>
    <row r="152" spans="2:65" s="1" customFormat="1" ht="21.75" customHeight="1" x14ac:dyDescent="0.2">
      <c r="B152" s="33"/>
      <c r="C152" s="164" t="s">
        <v>417</v>
      </c>
      <c r="D152" s="164" t="s">
        <v>213</v>
      </c>
      <c r="E152" s="165" t="s">
        <v>1596</v>
      </c>
      <c r="F152" s="166" t="s">
        <v>1597</v>
      </c>
      <c r="G152" s="167" t="s">
        <v>204</v>
      </c>
      <c r="H152" s="168">
        <v>6</v>
      </c>
      <c r="I152" s="169"/>
      <c r="J152" s="170">
        <f t="shared" si="20"/>
        <v>0</v>
      </c>
      <c r="K152" s="166" t="s">
        <v>192</v>
      </c>
      <c r="L152" s="171"/>
      <c r="M152" s="172" t="s">
        <v>35</v>
      </c>
      <c r="N152" s="173" t="s">
        <v>50</v>
      </c>
      <c r="P152" s="139">
        <f t="shared" si="21"/>
        <v>0</v>
      </c>
      <c r="Q152" s="139">
        <v>0</v>
      </c>
      <c r="R152" s="139">
        <f t="shared" si="22"/>
        <v>0</v>
      </c>
      <c r="S152" s="139">
        <v>0</v>
      </c>
      <c r="T152" s="140">
        <f t="shared" si="23"/>
        <v>0</v>
      </c>
      <c r="AR152" s="141" t="s">
        <v>216</v>
      </c>
      <c r="AT152" s="141" t="s">
        <v>213</v>
      </c>
      <c r="AU152" s="141" t="s">
        <v>86</v>
      </c>
      <c r="AY152" s="17" t="s">
        <v>187</v>
      </c>
      <c r="BE152" s="142">
        <f t="shared" si="24"/>
        <v>0</v>
      </c>
      <c r="BF152" s="142">
        <f t="shared" si="25"/>
        <v>0</v>
      </c>
      <c r="BG152" s="142">
        <f t="shared" si="26"/>
        <v>0</v>
      </c>
      <c r="BH152" s="142">
        <f t="shared" si="27"/>
        <v>0</v>
      </c>
      <c r="BI152" s="142">
        <f t="shared" si="28"/>
        <v>0</v>
      </c>
      <c r="BJ152" s="17" t="s">
        <v>86</v>
      </c>
      <c r="BK152" s="142">
        <f t="shared" si="29"/>
        <v>0</v>
      </c>
      <c r="BL152" s="17" t="s">
        <v>217</v>
      </c>
      <c r="BM152" s="141" t="s">
        <v>1832</v>
      </c>
    </row>
    <row r="153" spans="2:65" s="1" customFormat="1" ht="21.75" customHeight="1" x14ac:dyDescent="0.2">
      <c r="B153" s="33"/>
      <c r="C153" s="130" t="s">
        <v>421</v>
      </c>
      <c r="D153" s="130" t="s">
        <v>188</v>
      </c>
      <c r="E153" s="131" t="s">
        <v>1608</v>
      </c>
      <c r="F153" s="132" t="s">
        <v>1609</v>
      </c>
      <c r="G153" s="133" t="s">
        <v>204</v>
      </c>
      <c r="H153" s="134">
        <v>1</v>
      </c>
      <c r="I153" s="135"/>
      <c r="J153" s="136">
        <f t="shared" si="20"/>
        <v>0</v>
      </c>
      <c r="K153" s="132" t="s">
        <v>192</v>
      </c>
      <c r="L153" s="33"/>
      <c r="M153" s="137" t="s">
        <v>35</v>
      </c>
      <c r="N153" s="138" t="s">
        <v>50</v>
      </c>
      <c r="P153" s="139">
        <f t="shared" si="21"/>
        <v>0</v>
      </c>
      <c r="Q153" s="139">
        <v>0</v>
      </c>
      <c r="R153" s="139">
        <f t="shared" si="22"/>
        <v>0</v>
      </c>
      <c r="S153" s="139">
        <v>0</v>
      </c>
      <c r="T153" s="140">
        <f t="shared" si="23"/>
        <v>0</v>
      </c>
      <c r="AR153" s="141" t="s">
        <v>205</v>
      </c>
      <c r="AT153" s="141" t="s">
        <v>188</v>
      </c>
      <c r="AU153" s="141" t="s">
        <v>86</v>
      </c>
      <c r="AY153" s="17" t="s">
        <v>187</v>
      </c>
      <c r="BE153" s="142">
        <f t="shared" si="24"/>
        <v>0</v>
      </c>
      <c r="BF153" s="142">
        <f t="shared" si="25"/>
        <v>0</v>
      </c>
      <c r="BG153" s="142">
        <f t="shared" si="26"/>
        <v>0</v>
      </c>
      <c r="BH153" s="142">
        <f t="shared" si="27"/>
        <v>0</v>
      </c>
      <c r="BI153" s="142">
        <f t="shared" si="28"/>
        <v>0</v>
      </c>
      <c r="BJ153" s="17" t="s">
        <v>86</v>
      </c>
      <c r="BK153" s="142">
        <f t="shared" si="29"/>
        <v>0</v>
      </c>
      <c r="BL153" s="17" t="s">
        <v>205</v>
      </c>
      <c r="BM153" s="141" t="s">
        <v>1833</v>
      </c>
    </row>
    <row r="154" spans="2:65" s="1" customFormat="1" ht="37.9" customHeight="1" x14ac:dyDescent="0.2">
      <c r="B154" s="33"/>
      <c r="C154" s="164" t="s">
        <v>425</v>
      </c>
      <c r="D154" s="164" t="s">
        <v>213</v>
      </c>
      <c r="E154" s="165" t="s">
        <v>1602</v>
      </c>
      <c r="F154" s="166" t="s">
        <v>1603</v>
      </c>
      <c r="G154" s="167" t="s">
        <v>204</v>
      </c>
      <c r="H154" s="168">
        <v>1</v>
      </c>
      <c r="I154" s="169"/>
      <c r="J154" s="170">
        <f t="shared" si="20"/>
        <v>0</v>
      </c>
      <c r="K154" s="166" t="s">
        <v>192</v>
      </c>
      <c r="L154" s="171"/>
      <c r="M154" s="172" t="s">
        <v>35</v>
      </c>
      <c r="N154" s="173" t="s">
        <v>50</v>
      </c>
      <c r="P154" s="139">
        <f t="shared" si="21"/>
        <v>0</v>
      </c>
      <c r="Q154" s="139">
        <v>0</v>
      </c>
      <c r="R154" s="139">
        <f t="shared" si="22"/>
        <v>0</v>
      </c>
      <c r="S154" s="139">
        <v>0</v>
      </c>
      <c r="T154" s="140">
        <f t="shared" si="23"/>
        <v>0</v>
      </c>
      <c r="AR154" s="141" t="s">
        <v>216</v>
      </c>
      <c r="AT154" s="141" t="s">
        <v>213</v>
      </c>
      <c r="AU154" s="141" t="s">
        <v>86</v>
      </c>
      <c r="AY154" s="17" t="s">
        <v>187</v>
      </c>
      <c r="BE154" s="142">
        <f t="shared" si="24"/>
        <v>0</v>
      </c>
      <c r="BF154" s="142">
        <f t="shared" si="25"/>
        <v>0</v>
      </c>
      <c r="BG154" s="142">
        <f t="shared" si="26"/>
        <v>0</v>
      </c>
      <c r="BH154" s="142">
        <f t="shared" si="27"/>
        <v>0</v>
      </c>
      <c r="BI154" s="142">
        <f t="shared" si="28"/>
        <v>0</v>
      </c>
      <c r="BJ154" s="17" t="s">
        <v>86</v>
      </c>
      <c r="BK154" s="142">
        <f t="shared" si="29"/>
        <v>0</v>
      </c>
      <c r="BL154" s="17" t="s">
        <v>217</v>
      </c>
      <c r="BM154" s="141" t="s">
        <v>1834</v>
      </c>
    </row>
    <row r="155" spans="2:65" s="1" customFormat="1" ht="24.2" customHeight="1" x14ac:dyDescent="0.2">
      <c r="B155" s="33"/>
      <c r="C155" s="164" t="s">
        <v>431</v>
      </c>
      <c r="D155" s="164" t="s">
        <v>213</v>
      </c>
      <c r="E155" s="165" t="s">
        <v>1605</v>
      </c>
      <c r="F155" s="166" t="s">
        <v>1606</v>
      </c>
      <c r="G155" s="167" t="s">
        <v>204</v>
      </c>
      <c r="H155" s="168">
        <v>3</v>
      </c>
      <c r="I155" s="169"/>
      <c r="J155" s="170">
        <f t="shared" si="20"/>
        <v>0</v>
      </c>
      <c r="K155" s="166" t="s">
        <v>192</v>
      </c>
      <c r="L155" s="171"/>
      <c r="M155" s="172" t="s">
        <v>35</v>
      </c>
      <c r="N155" s="173" t="s">
        <v>50</v>
      </c>
      <c r="P155" s="139">
        <f t="shared" si="21"/>
        <v>0</v>
      </c>
      <c r="Q155" s="139">
        <v>0</v>
      </c>
      <c r="R155" s="139">
        <f t="shared" si="22"/>
        <v>0</v>
      </c>
      <c r="S155" s="139">
        <v>0</v>
      </c>
      <c r="T155" s="140">
        <f t="shared" si="23"/>
        <v>0</v>
      </c>
      <c r="AR155" s="141" t="s">
        <v>216</v>
      </c>
      <c r="AT155" s="141" t="s">
        <v>213</v>
      </c>
      <c r="AU155" s="141" t="s">
        <v>86</v>
      </c>
      <c r="AY155" s="17" t="s">
        <v>187</v>
      </c>
      <c r="BE155" s="142">
        <f t="shared" si="24"/>
        <v>0</v>
      </c>
      <c r="BF155" s="142">
        <f t="shared" si="25"/>
        <v>0</v>
      </c>
      <c r="BG155" s="142">
        <f t="shared" si="26"/>
        <v>0</v>
      </c>
      <c r="BH155" s="142">
        <f t="shared" si="27"/>
        <v>0</v>
      </c>
      <c r="BI155" s="142">
        <f t="shared" si="28"/>
        <v>0</v>
      </c>
      <c r="BJ155" s="17" t="s">
        <v>86</v>
      </c>
      <c r="BK155" s="142">
        <f t="shared" si="29"/>
        <v>0</v>
      </c>
      <c r="BL155" s="17" t="s">
        <v>217</v>
      </c>
      <c r="BM155" s="141" t="s">
        <v>1835</v>
      </c>
    </row>
    <row r="156" spans="2:65" s="1" customFormat="1" ht="21.75" customHeight="1" x14ac:dyDescent="0.2">
      <c r="B156" s="33"/>
      <c r="C156" s="130" t="s">
        <v>435</v>
      </c>
      <c r="D156" s="130" t="s">
        <v>188</v>
      </c>
      <c r="E156" s="131" t="s">
        <v>1615</v>
      </c>
      <c r="F156" s="132" t="s">
        <v>1616</v>
      </c>
      <c r="G156" s="133" t="s">
        <v>204</v>
      </c>
      <c r="H156" s="134">
        <v>6</v>
      </c>
      <c r="I156" s="135"/>
      <c r="J156" s="136">
        <f t="shared" si="20"/>
        <v>0</v>
      </c>
      <c r="K156" s="132" t="s">
        <v>192</v>
      </c>
      <c r="L156" s="33"/>
      <c r="M156" s="137" t="s">
        <v>35</v>
      </c>
      <c r="N156" s="138" t="s">
        <v>50</v>
      </c>
      <c r="P156" s="139">
        <f t="shared" si="21"/>
        <v>0</v>
      </c>
      <c r="Q156" s="139">
        <v>0</v>
      </c>
      <c r="R156" s="139">
        <f t="shared" si="22"/>
        <v>0</v>
      </c>
      <c r="S156" s="139">
        <v>0</v>
      </c>
      <c r="T156" s="140">
        <f t="shared" si="23"/>
        <v>0</v>
      </c>
      <c r="AR156" s="141" t="s">
        <v>205</v>
      </c>
      <c r="AT156" s="141" t="s">
        <v>188</v>
      </c>
      <c r="AU156" s="141" t="s">
        <v>86</v>
      </c>
      <c r="AY156" s="17" t="s">
        <v>187</v>
      </c>
      <c r="BE156" s="142">
        <f t="shared" si="24"/>
        <v>0</v>
      </c>
      <c r="BF156" s="142">
        <f t="shared" si="25"/>
        <v>0</v>
      </c>
      <c r="BG156" s="142">
        <f t="shared" si="26"/>
        <v>0</v>
      </c>
      <c r="BH156" s="142">
        <f t="shared" si="27"/>
        <v>0</v>
      </c>
      <c r="BI156" s="142">
        <f t="shared" si="28"/>
        <v>0</v>
      </c>
      <c r="BJ156" s="17" t="s">
        <v>86</v>
      </c>
      <c r="BK156" s="142">
        <f t="shared" si="29"/>
        <v>0</v>
      </c>
      <c r="BL156" s="17" t="s">
        <v>205</v>
      </c>
      <c r="BM156" s="141" t="s">
        <v>1836</v>
      </c>
    </row>
    <row r="157" spans="2:65" s="1" customFormat="1" ht="21.75" customHeight="1" x14ac:dyDescent="0.2">
      <c r="B157" s="33"/>
      <c r="C157" s="164" t="s">
        <v>439</v>
      </c>
      <c r="D157" s="164" t="s">
        <v>213</v>
      </c>
      <c r="E157" s="165" t="s">
        <v>1618</v>
      </c>
      <c r="F157" s="166" t="s">
        <v>1619</v>
      </c>
      <c r="G157" s="167" t="s">
        <v>204</v>
      </c>
      <c r="H157" s="168">
        <v>3</v>
      </c>
      <c r="I157" s="169"/>
      <c r="J157" s="170">
        <f t="shared" si="20"/>
        <v>0</v>
      </c>
      <c r="K157" s="166" t="s">
        <v>192</v>
      </c>
      <c r="L157" s="171"/>
      <c r="M157" s="172" t="s">
        <v>35</v>
      </c>
      <c r="N157" s="173" t="s">
        <v>50</v>
      </c>
      <c r="P157" s="139">
        <f t="shared" si="21"/>
        <v>0</v>
      </c>
      <c r="Q157" s="139">
        <v>0</v>
      </c>
      <c r="R157" s="139">
        <f t="shared" si="22"/>
        <v>0</v>
      </c>
      <c r="S157" s="139">
        <v>0</v>
      </c>
      <c r="T157" s="140">
        <f t="shared" si="23"/>
        <v>0</v>
      </c>
      <c r="AR157" s="141" t="s">
        <v>216</v>
      </c>
      <c r="AT157" s="141" t="s">
        <v>213</v>
      </c>
      <c r="AU157" s="141" t="s">
        <v>86</v>
      </c>
      <c r="AY157" s="17" t="s">
        <v>187</v>
      </c>
      <c r="BE157" s="142">
        <f t="shared" si="24"/>
        <v>0</v>
      </c>
      <c r="BF157" s="142">
        <f t="shared" si="25"/>
        <v>0</v>
      </c>
      <c r="BG157" s="142">
        <f t="shared" si="26"/>
        <v>0</v>
      </c>
      <c r="BH157" s="142">
        <f t="shared" si="27"/>
        <v>0</v>
      </c>
      <c r="BI157" s="142">
        <f t="shared" si="28"/>
        <v>0</v>
      </c>
      <c r="BJ157" s="17" t="s">
        <v>86</v>
      </c>
      <c r="BK157" s="142">
        <f t="shared" si="29"/>
        <v>0</v>
      </c>
      <c r="BL157" s="17" t="s">
        <v>217</v>
      </c>
      <c r="BM157" s="141" t="s">
        <v>1837</v>
      </c>
    </row>
    <row r="158" spans="2:65" s="1" customFormat="1" ht="21.75" customHeight="1" x14ac:dyDescent="0.2">
      <c r="B158" s="33"/>
      <c r="C158" s="130" t="s">
        <v>443</v>
      </c>
      <c r="D158" s="130" t="s">
        <v>188</v>
      </c>
      <c r="E158" s="131" t="s">
        <v>1621</v>
      </c>
      <c r="F158" s="132" t="s">
        <v>1622</v>
      </c>
      <c r="G158" s="133" t="s">
        <v>204</v>
      </c>
      <c r="H158" s="134">
        <v>3</v>
      </c>
      <c r="I158" s="135"/>
      <c r="J158" s="136">
        <f t="shared" si="20"/>
        <v>0</v>
      </c>
      <c r="K158" s="132" t="s">
        <v>192</v>
      </c>
      <c r="L158" s="33"/>
      <c r="M158" s="137" t="s">
        <v>35</v>
      </c>
      <c r="N158" s="138" t="s">
        <v>50</v>
      </c>
      <c r="P158" s="139">
        <f t="shared" si="21"/>
        <v>0</v>
      </c>
      <c r="Q158" s="139">
        <v>0</v>
      </c>
      <c r="R158" s="139">
        <f t="shared" si="22"/>
        <v>0</v>
      </c>
      <c r="S158" s="139">
        <v>0</v>
      </c>
      <c r="T158" s="140">
        <f t="shared" si="23"/>
        <v>0</v>
      </c>
      <c r="AR158" s="141" t="s">
        <v>205</v>
      </c>
      <c r="AT158" s="141" t="s">
        <v>188</v>
      </c>
      <c r="AU158" s="141" t="s">
        <v>86</v>
      </c>
      <c r="AY158" s="17" t="s">
        <v>187</v>
      </c>
      <c r="BE158" s="142">
        <f t="shared" si="24"/>
        <v>0</v>
      </c>
      <c r="BF158" s="142">
        <f t="shared" si="25"/>
        <v>0</v>
      </c>
      <c r="BG158" s="142">
        <f t="shared" si="26"/>
        <v>0</v>
      </c>
      <c r="BH158" s="142">
        <f t="shared" si="27"/>
        <v>0</v>
      </c>
      <c r="BI158" s="142">
        <f t="shared" si="28"/>
        <v>0</v>
      </c>
      <c r="BJ158" s="17" t="s">
        <v>86</v>
      </c>
      <c r="BK158" s="142">
        <f t="shared" si="29"/>
        <v>0</v>
      </c>
      <c r="BL158" s="17" t="s">
        <v>205</v>
      </c>
      <c r="BM158" s="141" t="s">
        <v>1838</v>
      </c>
    </row>
    <row r="159" spans="2:65" s="1" customFormat="1" ht="16.5" customHeight="1" x14ac:dyDescent="0.2">
      <c r="B159" s="33"/>
      <c r="C159" s="164" t="s">
        <v>447</v>
      </c>
      <c r="D159" s="164" t="s">
        <v>213</v>
      </c>
      <c r="E159" s="165" t="s">
        <v>1839</v>
      </c>
      <c r="F159" s="166" t="s">
        <v>1840</v>
      </c>
      <c r="G159" s="167" t="s">
        <v>204</v>
      </c>
      <c r="H159" s="168">
        <v>6</v>
      </c>
      <c r="I159" s="169"/>
      <c r="J159" s="170">
        <f t="shared" si="20"/>
        <v>0</v>
      </c>
      <c r="K159" s="166" t="s">
        <v>192</v>
      </c>
      <c r="L159" s="171"/>
      <c r="M159" s="172" t="s">
        <v>35</v>
      </c>
      <c r="N159" s="173" t="s">
        <v>50</v>
      </c>
      <c r="P159" s="139">
        <f t="shared" si="21"/>
        <v>0</v>
      </c>
      <c r="Q159" s="139">
        <v>0</v>
      </c>
      <c r="R159" s="139">
        <f t="shared" si="22"/>
        <v>0</v>
      </c>
      <c r="S159" s="139">
        <v>0</v>
      </c>
      <c r="T159" s="140">
        <f t="shared" si="23"/>
        <v>0</v>
      </c>
      <c r="AR159" s="141" t="s">
        <v>216</v>
      </c>
      <c r="AT159" s="141" t="s">
        <v>213</v>
      </c>
      <c r="AU159" s="141" t="s">
        <v>86</v>
      </c>
      <c r="AY159" s="17" t="s">
        <v>187</v>
      </c>
      <c r="BE159" s="142">
        <f t="shared" si="24"/>
        <v>0</v>
      </c>
      <c r="BF159" s="142">
        <f t="shared" si="25"/>
        <v>0</v>
      </c>
      <c r="BG159" s="142">
        <f t="shared" si="26"/>
        <v>0</v>
      </c>
      <c r="BH159" s="142">
        <f t="shared" si="27"/>
        <v>0</v>
      </c>
      <c r="BI159" s="142">
        <f t="shared" si="28"/>
        <v>0</v>
      </c>
      <c r="BJ159" s="17" t="s">
        <v>86</v>
      </c>
      <c r="BK159" s="142">
        <f t="shared" si="29"/>
        <v>0</v>
      </c>
      <c r="BL159" s="17" t="s">
        <v>217</v>
      </c>
      <c r="BM159" s="141" t="s">
        <v>1841</v>
      </c>
    </row>
    <row r="160" spans="2:65" s="1" customFormat="1" ht="21.75" customHeight="1" x14ac:dyDescent="0.2">
      <c r="B160" s="33"/>
      <c r="C160" s="130" t="s">
        <v>451</v>
      </c>
      <c r="D160" s="130" t="s">
        <v>188</v>
      </c>
      <c r="E160" s="131" t="s">
        <v>1842</v>
      </c>
      <c r="F160" s="132" t="s">
        <v>1843</v>
      </c>
      <c r="G160" s="133" t="s">
        <v>204</v>
      </c>
      <c r="H160" s="134">
        <v>6</v>
      </c>
      <c r="I160" s="135"/>
      <c r="J160" s="136">
        <f t="shared" si="20"/>
        <v>0</v>
      </c>
      <c r="K160" s="132" t="s">
        <v>192</v>
      </c>
      <c r="L160" s="33"/>
      <c r="M160" s="137" t="s">
        <v>35</v>
      </c>
      <c r="N160" s="138" t="s">
        <v>50</v>
      </c>
      <c r="P160" s="139">
        <f t="shared" si="21"/>
        <v>0</v>
      </c>
      <c r="Q160" s="139">
        <v>0</v>
      </c>
      <c r="R160" s="139">
        <f t="shared" si="22"/>
        <v>0</v>
      </c>
      <c r="S160" s="139">
        <v>0</v>
      </c>
      <c r="T160" s="140">
        <f t="shared" si="23"/>
        <v>0</v>
      </c>
      <c r="AR160" s="141" t="s">
        <v>205</v>
      </c>
      <c r="AT160" s="141" t="s">
        <v>188</v>
      </c>
      <c r="AU160" s="141" t="s">
        <v>86</v>
      </c>
      <c r="AY160" s="17" t="s">
        <v>187</v>
      </c>
      <c r="BE160" s="142">
        <f t="shared" si="24"/>
        <v>0</v>
      </c>
      <c r="BF160" s="142">
        <f t="shared" si="25"/>
        <v>0</v>
      </c>
      <c r="BG160" s="142">
        <f t="shared" si="26"/>
        <v>0</v>
      </c>
      <c r="BH160" s="142">
        <f t="shared" si="27"/>
        <v>0</v>
      </c>
      <c r="BI160" s="142">
        <f t="shared" si="28"/>
        <v>0</v>
      </c>
      <c r="BJ160" s="17" t="s">
        <v>86</v>
      </c>
      <c r="BK160" s="142">
        <f t="shared" si="29"/>
        <v>0</v>
      </c>
      <c r="BL160" s="17" t="s">
        <v>205</v>
      </c>
      <c r="BM160" s="141" t="s">
        <v>1844</v>
      </c>
    </row>
    <row r="161" spans="2:65" s="1" customFormat="1" ht="19.5" x14ac:dyDescent="0.2">
      <c r="B161" s="33"/>
      <c r="D161" s="144" t="s">
        <v>298</v>
      </c>
      <c r="F161" s="176" t="s">
        <v>1630</v>
      </c>
      <c r="I161" s="177"/>
      <c r="L161" s="33"/>
      <c r="M161" s="178"/>
      <c r="T161" s="54"/>
      <c r="AT161" s="17" t="s">
        <v>298</v>
      </c>
      <c r="AU161" s="17" t="s">
        <v>86</v>
      </c>
    </row>
    <row r="162" spans="2:65" s="1" customFormat="1" ht="24.2" customHeight="1" x14ac:dyDescent="0.2">
      <c r="B162" s="33"/>
      <c r="C162" s="164" t="s">
        <v>455</v>
      </c>
      <c r="D162" s="164" t="s">
        <v>213</v>
      </c>
      <c r="E162" s="165" t="s">
        <v>1845</v>
      </c>
      <c r="F162" s="166" t="s">
        <v>1846</v>
      </c>
      <c r="G162" s="167" t="s">
        <v>204</v>
      </c>
      <c r="H162" s="168">
        <v>1</v>
      </c>
      <c r="I162" s="169"/>
      <c r="J162" s="170">
        <f>ROUND(I162*H162,2)</f>
        <v>0</v>
      </c>
      <c r="K162" s="166" t="s">
        <v>192</v>
      </c>
      <c r="L162" s="171"/>
      <c r="M162" s="172" t="s">
        <v>35</v>
      </c>
      <c r="N162" s="173" t="s">
        <v>50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395</v>
      </c>
      <c r="AT162" s="141" t="s">
        <v>213</v>
      </c>
      <c r="AU162" s="141" t="s">
        <v>86</v>
      </c>
      <c r="AY162" s="17" t="s">
        <v>187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86</v>
      </c>
      <c r="BK162" s="142">
        <f>ROUND(I162*H162,2)</f>
        <v>0</v>
      </c>
      <c r="BL162" s="17" t="s">
        <v>395</v>
      </c>
      <c r="BM162" s="141" t="s">
        <v>1847</v>
      </c>
    </row>
    <row r="163" spans="2:65" s="1" customFormat="1" ht="24.2" customHeight="1" x14ac:dyDescent="0.2">
      <c r="B163" s="33"/>
      <c r="C163" s="130" t="s">
        <v>459</v>
      </c>
      <c r="D163" s="130" t="s">
        <v>188</v>
      </c>
      <c r="E163" s="131" t="s">
        <v>1634</v>
      </c>
      <c r="F163" s="132" t="s">
        <v>1635</v>
      </c>
      <c r="G163" s="133" t="s">
        <v>204</v>
      </c>
      <c r="H163" s="134">
        <v>1</v>
      </c>
      <c r="I163" s="135"/>
      <c r="J163" s="136">
        <f>ROUND(I163*H163,2)</f>
        <v>0</v>
      </c>
      <c r="K163" s="132" t="s">
        <v>192</v>
      </c>
      <c r="L163" s="33"/>
      <c r="M163" s="137" t="s">
        <v>35</v>
      </c>
      <c r="N163" s="138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193</v>
      </c>
      <c r="AT163" s="141" t="s">
        <v>188</v>
      </c>
      <c r="AU163" s="141" t="s">
        <v>86</v>
      </c>
      <c r="AY163" s="17" t="s">
        <v>187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86</v>
      </c>
      <c r="BK163" s="142">
        <f>ROUND(I163*H163,2)</f>
        <v>0</v>
      </c>
      <c r="BL163" s="17" t="s">
        <v>193</v>
      </c>
      <c r="BM163" s="141" t="s">
        <v>1848</v>
      </c>
    </row>
    <row r="164" spans="2:65" s="1" customFormat="1" ht="33" customHeight="1" x14ac:dyDescent="0.2">
      <c r="B164" s="33"/>
      <c r="C164" s="164" t="s">
        <v>463</v>
      </c>
      <c r="D164" s="164" t="s">
        <v>213</v>
      </c>
      <c r="E164" s="165" t="s">
        <v>1541</v>
      </c>
      <c r="F164" s="166" t="s">
        <v>1542</v>
      </c>
      <c r="G164" s="167" t="s">
        <v>204</v>
      </c>
      <c r="H164" s="168">
        <v>1</v>
      </c>
      <c r="I164" s="169"/>
      <c r="J164" s="170">
        <f>ROUND(I164*H164,2)</f>
        <v>0</v>
      </c>
      <c r="K164" s="166" t="s">
        <v>192</v>
      </c>
      <c r="L164" s="171"/>
      <c r="M164" s="172" t="s">
        <v>35</v>
      </c>
      <c r="N164" s="173" t="s">
        <v>50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216</v>
      </c>
      <c r="AT164" s="141" t="s">
        <v>213</v>
      </c>
      <c r="AU164" s="141" t="s">
        <v>86</v>
      </c>
      <c r="AY164" s="17" t="s">
        <v>187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7" t="s">
        <v>86</v>
      </c>
      <c r="BK164" s="142">
        <f>ROUND(I164*H164,2)</f>
        <v>0</v>
      </c>
      <c r="BL164" s="17" t="s">
        <v>217</v>
      </c>
      <c r="BM164" s="141" t="s">
        <v>1849</v>
      </c>
    </row>
    <row r="165" spans="2:65" s="1" customFormat="1" ht="19.5" x14ac:dyDescent="0.2">
      <c r="B165" s="33"/>
      <c r="D165" s="144" t="s">
        <v>298</v>
      </c>
      <c r="F165" s="176" t="s">
        <v>1544</v>
      </c>
      <c r="I165" s="177"/>
      <c r="L165" s="33"/>
      <c r="M165" s="178"/>
      <c r="T165" s="54"/>
      <c r="AT165" s="17" t="s">
        <v>298</v>
      </c>
      <c r="AU165" s="17" t="s">
        <v>86</v>
      </c>
    </row>
    <row r="166" spans="2:65" s="11" customFormat="1" ht="25.9" customHeight="1" x14ac:dyDescent="0.2">
      <c r="B166" s="120"/>
      <c r="D166" s="121" t="s">
        <v>78</v>
      </c>
      <c r="E166" s="122" t="s">
        <v>683</v>
      </c>
      <c r="F166" s="122" t="s">
        <v>1641</v>
      </c>
      <c r="I166" s="123"/>
      <c r="J166" s="124">
        <f>BK166</f>
        <v>0</v>
      </c>
      <c r="L166" s="120"/>
      <c r="M166" s="125"/>
      <c r="P166" s="126">
        <f>SUM(P167:P172)</f>
        <v>0</v>
      </c>
      <c r="R166" s="126">
        <f>SUM(R167:R172)</f>
        <v>0</v>
      </c>
      <c r="T166" s="127">
        <f>SUM(T167:T172)</f>
        <v>0</v>
      </c>
      <c r="AR166" s="121" t="s">
        <v>86</v>
      </c>
      <c r="AT166" s="128" t="s">
        <v>78</v>
      </c>
      <c r="AU166" s="128" t="s">
        <v>79</v>
      </c>
      <c r="AY166" s="121" t="s">
        <v>187</v>
      </c>
      <c r="BK166" s="129">
        <f>SUM(BK167:BK172)</f>
        <v>0</v>
      </c>
    </row>
    <row r="167" spans="2:65" s="1" customFormat="1" ht="24.2" customHeight="1" x14ac:dyDescent="0.2">
      <c r="B167" s="33"/>
      <c r="C167" s="130" t="s">
        <v>468</v>
      </c>
      <c r="D167" s="130" t="s">
        <v>188</v>
      </c>
      <c r="E167" s="131" t="s">
        <v>1642</v>
      </c>
      <c r="F167" s="132" t="s">
        <v>1643</v>
      </c>
      <c r="G167" s="133" t="s">
        <v>204</v>
      </c>
      <c r="H167" s="134">
        <v>1</v>
      </c>
      <c r="I167" s="135"/>
      <c r="J167" s="136">
        <f>ROUND(I167*H167,2)</f>
        <v>0</v>
      </c>
      <c r="K167" s="132" t="s">
        <v>192</v>
      </c>
      <c r="L167" s="33"/>
      <c r="M167" s="137" t="s">
        <v>35</v>
      </c>
      <c r="N167" s="138" t="s">
        <v>50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205</v>
      </c>
      <c r="AT167" s="141" t="s">
        <v>188</v>
      </c>
      <c r="AU167" s="141" t="s">
        <v>86</v>
      </c>
      <c r="AY167" s="17" t="s">
        <v>187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7" t="s">
        <v>86</v>
      </c>
      <c r="BK167" s="142">
        <f>ROUND(I167*H167,2)</f>
        <v>0</v>
      </c>
      <c r="BL167" s="17" t="s">
        <v>205</v>
      </c>
      <c r="BM167" s="141" t="s">
        <v>1850</v>
      </c>
    </row>
    <row r="168" spans="2:65" s="1" customFormat="1" ht="24.2" customHeight="1" x14ac:dyDescent="0.2">
      <c r="B168" s="33"/>
      <c r="C168" s="130" t="s">
        <v>472</v>
      </c>
      <c r="D168" s="130" t="s">
        <v>188</v>
      </c>
      <c r="E168" s="131" t="s">
        <v>1645</v>
      </c>
      <c r="F168" s="132" t="s">
        <v>1646</v>
      </c>
      <c r="G168" s="133" t="s">
        <v>1647</v>
      </c>
      <c r="H168" s="134">
        <v>36</v>
      </c>
      <c r="I168" s="135"/>
      <c r="J168" s="136">
        <f>ROUND(I168*H168,2)</f>
        <v>0</v>
      </c>
      <c r="K168" s="132" t="s">
        <v>192</v>
      </c>
      <c r="L168" s="33"/>
      <c r="M168" s="137" t="s">
        <v>35</v>
      </c>
      <c r="N168" s="138" t="s">
        <v>50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205</v>
      </c>
      <c r="AT168" s="141" t="s">
        <v>188</v>
      </c>
      <c r="AU168" s="141" t="s">
        <v>86</v>
      </c>
      <c r="AY168" s="17" t="s">
        <v>187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86</v>
      </c>
      <c r="BK168" s="142">
        <f>ROUND(I168*H168,2)</f>
        <v>0</v>
      </c>
      <c r="BL168" s="17" t="s">
        <v>205</v>
      </c>
      <c r="BM168" s="141" t="s">
        <v>1851</v>
      </c>
    </row>
    <row r="169" spans="2:65" s="1" customFormat="1" ht="19.5" x14ac:dyDescent="0.2">
      <c r="B169" s="33"/>
      <c r="D169" s="144" t="s">
        <v>298</v>
      </c>
      <c r="F169" s="176" t="s">
        <v>1649</v>
      </c>
      <c r="I169" s="177"/>
      <c r="L169" s="33"/>
      <c r="M169" s="178"/>
      <c r="T169" s="54"/>
      <c r="AT169" s="17" t="s">
        <v>298</v>
      </c>
      <c r="AU169" s="17" t="s">
        <v>86</v>
      </c>
    </row>
    <row r="170" spans="2:65" s="1" customFormat="1" ht="21.75" customHeight="1" x14ac:dyDescent="0.2">
      <c r="B170" s="33"/>
      <c r="C170" s="130" t="s">
        <v>476</v>
      </c>
      <c r="D170" s="130" t="s">
        <v>188</v>
      </c>
      <c r="E170" s="131" t="s">
        <v>1650</v>
      </c>
      <c r="F170" s="132" t="s">
        <v>1651</v>
      </c>
      <c r="G170" s="133" t="s">
        <v>1647</v>
      </c>
      <c r="H170" s="134">
        <v>16</v>
      </c>
      <c r="I170" s="135"/>
      <c r="J170" s="136">
        <f>ROUND(I170*H170,2)</f>
        <v>0</v>
      </c>
      <c r="K170" s="132" t="s">
        <v>192</v>
      </c>
      <c r="L170" s="33"/>
      <c r="M170" s="137" t="s">
        <v>35</v>
      </c>
      <c r="N170" s="138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205</v>
      </c>
      <c r="AT170" s="141" t="s">
        <v>188</v>
      </c>
      <c r="AU170" s="141" t="s">
        <v>86</v>
      </c>
      <c r="AY170" s="17" t="s">
        <v>187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7" t="s">
        <v>86</v>
      </c>
      <c r="BK170" s="142">
        <f>ROUND(I170*H170,2)</f>
        <v>0</v>
      </c>
      <c r="BL170" s="17" t="s">
        <v>205</v>
      </c>
      <c r="BM170" s="141" t="s">
        <v>1852</v>
      </c>
    </row>
    <row r="171" spans="2:65" s="1" customFormat="1" ht="24.2" customHeight="1" x14ac:dyDescent="0.2">
      <c r="B171" s="33"/>
      <c r="C171" s="130" t="s">
        <v>480</v>
      </c>
      <c r="D171" s="130" t="s">
        <v>188</v>
      </c>
      <c r="E171" s="131" t="s">
        <v>1653</v>
      </c>
      <c r="F171" s="132" t="s">
        <v>1654</v>
      </c>
      <c r="G171" s="133" t="s">
        <v>1647</v>
      </c>
      <c r="H171" s="134">
        <v>36</v>
      </c>
      <c r="I171" s="135"/>
      <c r="J171" s="136">
        <f>ROUND(I171*H171,2)</f>
        <v>0</v>
      </c>
      <c r="K171" s="132" t="s">
        <v>192</v>
      </c>
      <c r="L171" s="33"/>
      <c r="M171" s="137" t="s">
        <v>35</v>
      </c>
      <c r="N171" s="138" t="s">
        <v>50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205</v>
      </c>
      <c r="AT171" s="141" t="s">
        <v>188</v>
      </c>
      <c r="AU171" s="141" t="s">
        <v>86</v>
      </c>
      <c r="AY171" s="17" t="s">
        <v>187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7" t="s">
        <v>86</v>
      </c>
      <c r="BK171" s="142">
        <f>ROUND(I171*H171,2)</f>
        <v>0</v>
      </c>
      <c r="BL171" s="17" t="s">
        <v>205</v>
      </c>
      <c r="BM171" s="141" t="s">
        <v>1853</v>
      </c>
    </row>
    <row r="172" spans="2:65" s="1" customFormat="1" ht="49.15" customHeight="1" x14ac:dyDescent="0.2">
      <c r="B172" s="33"/>
      <c r="C172" s="130" t="s">
        <v>486</v>
      </c>
      <c r="D172" s="130" t="s">
        <v>188</v>
      </c>
      <c r="E172" s="131" t="s">
        <v>1759</v>
      </c>
      <c r="F172" s="132" t="s">
        <v>1760</v>
      </c>
      <c r="G172" s="133" t="s">
        <v>204</v>
      </c>
      <c r="H172" s="134">
        <v>1</v>
      </c>
      <c r="I172" s="135"/>
      <c r="J172" s="136">
        <f>ROUND(I172*H172,2)</f>
        <v>0</v>
      </c>
      <c r="K172" s="132" t="s">
        <v>192</v>
      </c>
      <c r="L172" s="33"/>
      <c r="M172" s="179" t="s">
        <v>35</v>
      </c>
      <c r="N172" s="180" t="s">
        <v>50</v>
      </c>
      <c r="O172" s="181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41" t="s">
        <v>205</v>
      </c>
      <c r="AT172" s="141" t="s">
        <v>188</v>
      </c>
      <c r="AU172" s="141" t="s">
        <v>86</v>
      </c>
      <c r="AY172" s="17" t="s">
        <v>187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7" t="s">
        <v>86</v>
      </c>
      <c r="BK172" s="142">
        <f>ROUND(I172*H172,2)</f>
        <v>0</v>
      </c>
      <c r="BL172" s="17" t="s">
        <v>205</v>
      </c>
      <c r="BM172" s="141" t="s">
        <v>1854</v>
      </c>
    </row>
    <row r="173" spans="2:65" s="1" customFormat="1" ht="6.95" customHeight="1" x14ac:dyDescent="0.2">
      <c r="B173" s="42"/>
      <c r="C173" s="43"/>
      <c r="D173" s="43"/>
      <c r="E173" s="43"/>
      <c r="F173" s="43"/>
      <c r="G173" s="43"/>
      <c r="H173" s="43"/>
      <c r="I173" s="43"/>
      <c r="J173" s="43"/>
      <c r="K173" s="43"/>
      <c r="L173" s="33"/>
    </row>
  </sheetData>
  <sheetProtection algorithmName="SHA-512" hashValue="q5BibQiEUioVR2bPeETrrw+Ptl9QYjiy0cd2l5CirKZ9OBhQor0pypcTWEEX2PJyEHCAaT0Jra5ZIV0NqLLQpA==" saltValue="0ZrjESAOQ4LhhwctNTQyDihZ5TF2x+7SvHQsl0tQQ142A2JhA8J3bvP7/QYJMqN3l8fq0GdZzsBjjbog0sZCHg==" spinCount="100000" sheet="1" objects="1" scenarios="1" formatColumns="0" formatRows="0" autoFilter="0"/>
  <autoFilter ref="C90:K17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7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130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1772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1662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1106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ROUND((SUM(BE89:BE136)),  2)</f>
        <v>0</v>
      </c>
      <c r="I35" s="94">
        <v>0.21</v>
      </c>
      <c r="J35" s="84">
        <f>ROUND(((SUM(BE89:BE136))*I35),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ROUND((SUM(BF89:BF136)),  2)</f>
        <v>0</v>
      </c>
      <c r="I36" s="94">
        <v>0.15</v>
      </c>
      <c r="J36" s="84">
        <f>ROUND(((SUM(BF89:BF136))*I36),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ROUND((SUM(BG89:BG136)),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ROUND((SUM(BH89:BH136)),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ROUND((SUM(BI89:BI136)),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1772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dle sborníku URS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28,446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J89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1663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hidden="1" customHeight="1" x14ac:dyDescent="0.2">
      <c r="B65" s="108"/>
      <c r="D65" s="109" t="s">
        <v>1664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9.899999999999999" hidden="1" customHeight="1" x14ac:dyDescent="0.2">
      <c r="B66" s="108"/>
      <c r="D66" s="109" t="s">
        <v>763</v>
      </c>
      <c r="E66" s="110"/>
      <c r="F66" s="110"/>
      <c r="G66" s="110"/>
      <c r="H66" s="110"/>
      <c r="I66" s="110"/>
      <c r="J66" s="111">
        <f>J119</f>
        <v>0</v>
      </c>
      <c r="L66" s="108"/>
    </row>
    <row r="67" spans="2:12" s="9" customFormat="1" ht="19.899999999999999" hidden="1" customHeight="1" x14ac:dyDescent="0.2">
      <c r="B67" s="108"/>
      <c r="D67" s="109" t="s">
        <v>1855</v>
      </c>
      <c r="E67" s="110"/>
      <c r="F67" s="110"/>
      <c r="G67" s="110"/>
      <c r="H67" s="110"/>
      <c r="I67" s="110"/>
      <c r="J67" s="111">
        <f>J133</f>
        <v>0</v>
      </c>
      <c r="L67" s="108"/>
    </row>
    <row r="68" spans="2:12" s="1" customFormat="1" ht="21.75" hidden="1" customHeight="1" x14ac:dyDescent="0.2">
      <c r="B68" s="33"/>
      <c r="L68" s="33"/>
    </row>
    <row r="69" spans="2:12" s="1" customFormat="1" ht="6.95" hidden="1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0" spans="2:12" hidden="1" x14ac:dyDescent="0.2"/>
    <row r="71" spans="2:12" hidden="1" x14ac:dyDescent="0.2"/>
    <row r="72" spans="2:12" hidden="1" x14ac:dyDescent="0.2"/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1" t="s">
        <v>173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7" t="s">
        <v>16</v>
      </c>
      <c r="L76" s="33"/>
    </row>
    <row r="77" spans="2:12" s="1" customFormat="1" ht="16.5" customHeight="1" x14ac:dyDescent="0.2">
      <c r="B77" s="33"/>
      <c r="E77" s="250" t="str">
        <f>E7</f>
        <v>Oprava PZS v úseku Rožďalovice - Nemyčeves</v>
      </c>
      <c r="F77" s="251"/>
      <c r="G77" s="251"/>
      <c r="H77" s="251"/>
      <c r="L77" s="33"/>
    </row>
    <row r="78" spans="2:12" ht="12" customHeight="1" x14ac:dyDescent="0.2">
      <c r="B78" s="20"/>
      <c r="C78" s="27" t="s">
        <v>152</v>
      </c>
      <c r="L78" s="20"/>
    </row>
    <row r="79" spans="2:12" s="1" customFormat="1" ht="16.5" customHeight="1" x14ac:dyDescent="0.2">
      <c r="B79" s="33"/>
      <c r="E79" s="250" t="s">
        <v>1772</v>
      </c>
      <c r="F79" s="249"/>
      <c r="G79" s="249"/>
      <c r="H79" s="249"/>
      <c r="L79" s="33"/>
    </row>
    <row r="80" spans="2:12" s="1" customFormat="1" ht="12" customHeight="1" x14ac:dyDescent="0.2">
      <c r="B80" s="33"/>
      <c r="C80" s="27" t="s">
        <v>154</v>
      </c>
      <c r="L80" s="33"/>
    </row>
    <row r="81" spans="2:65" s="1" customFormat="1" ht="16.5" customHeight="1" x14ac:dyDescent="0.2">
      <c r="B81" s="33"/>
      <c r="E81" s="246" t="str">
        <f>E11</f>
        <v>02 - dle sborníku URS</v>
      </c>
      <c r="F81" s="249"/>
      <c r="G81" s="249"/>
      <c r="H81" s="249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7" t="s">
        <v>22</v>
      </c>
      <c r="F83" s="25" t="str">
        <f>F14</f>
        <v>PZS v km 28,446</v>
      </c>
      <c r="I83" s="27" t="s">
        <v>24</v>
      </c>
      <c r="J83" s="50" t="str">
        <f>IF(J14="","",J14)</f>
        <v>28. 2. 2023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7" t="s">
        <v>30</v>
      </c>
      <c r="F85" s="25" t="str">
        <f>E17</f>
        <v>Správa železnic, státní organizace</v>
      </c>
      <c r="I85" s="27" t="s">
        <v>38</v>
      </c>
      <c r="J85" s="31" t="str">
        <f>E23</f>
        <v>Signal Projekt s.r.o.</v>
      </c>
      <c r="L85" s="33"/>
    </row>
    <row r="86" spans="2:65" s="1" customFormat="1" ht="15.2" customHeight="1" x14ac:dyDescent="0.2">
      <c r="B86" s="33"/>
      <c r="C86" s="27" t="s">
        <v>36</v>
      </c>
      <c r="F86" s="25" t="str">
        <f>IF(E20="","",E20)</f>
        <v>Vyplň údaj</v>
      </c>
      <c r="I86" s="27" t="s">
        <v>42</v>
      </c>
      <c r="J86" s="31" t="str">
        <f>E26</f>
        <v>Signal Projekt s.r.o.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2"/>
      <c r="C88" s="113" t="s">
        <v>174</v>
      </c>
      <c r="D88" s="114" t="s">
        <v>64</v>
      </c>
      <c r="E88" s="114" t="s">
        <v>60</v>
      </c>
      <c r="F88" s="114" t="s">
        <v>61</v>
      </c>
      <c r="G88" s="114" t="s">
        <v>175</v>
      </c>
      <c r="H88" s="114" t="s">
        <v>176</v>
      </c>
      <c r="I88" s="114" t="s">
        <v>177</v>
      </c>
      <c r="J88" s="114" t="s">
        <v>160</v>
      </c>
      <c r="K88" s="115" t="s">
        <v>178</v>
      </c>
      <c r="L88" s="112"/>
      <c r="M88" s="57" t="s">
        <v>35</v>
      </c>
      <c r="N88" s="58" t="s">
        <v>49</v>
      </c>
      <c r="O88" s="58" t="s">
        <v>179</v>
      </c>
      <c r="P88" s="58" t="s">
        <v>180</v>
      </c>
      <c r="Q88" s="58" t="s">
        <v>181</v>
      </c>
      <c r="R88" s="58" t="s">
        <v>182</v>
      </c>
      <c r="S88" s="58" t="s">
        <v>183</v>
      </c>
      <c r="T88" s="59" t="s">
        <v>184</v>
      </c>
    </row>
    <row r="89" spans="2:65" s="1" customFormat="1" ht="22.9" customHeight="1" x14ac:dyDescent="0.25">
      <c r="B89" s="33"/>
      <c r="C89" s="62" t="s">
        <v>185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11.584410000000002</v>
      </c>
      <c r="S89" s="51"/>
      <c r="T89" s="118">
        <f>T90</f>
        <v>4.0720000000000001</v>
      </c>
      <c r="AT89" s="17" t="s">
        <v>78</v>
      </c>
      <c r="AU89" s="17" t="s">
        <v>161</v>
      </c>
      <c r="BK89" s="119">
        <f>BK90</f>
        <v>0</v>
      </c>
    </row>
    <row r="90" spans="2:65" s="11" customFormat="1" ht="25.9" customHeight="1" x14ac:dyDescent="0.2">
      <c r="B90" s="120"/>
      <c r="D90" s="121" t="s">
        <v>78</v>
      </c>
      <c r="E90" s="122" t="s">
        <v>90</v>
      </c>
      <c r="F90" s="122" t="s">
        <v>95</v>
      </c>
      <c r="I90" s="123"/>
      <c r="J90" s="124">
        <f>BK90</f>
        <v>0</v>
      </c>
      <c r="L90" s="120"/>
      <c r="M90" s="125"/>
      <c r="P90" s="126">
        <f>P91+P119+P133</f>
        <v>0</v>
      </c>
      <c r="R90" s="126">
        <f>R91+R119+R133</f>
        <v>11.584410000000002</v>
      </c>
      <c r="T90" s="127">
        <f>T91+T119+T133</f>
        <v>4.0720000000000001</v>
      </c>
      <c r="AR90" s="121" t="s">
        <v>86</v>
      </c>
      <c r="AT90" s="128" t="s">
        <v>78</v>
      </c>
      <c r="AU90" s="128" t="s">
        <v>79</v>
      </c>
      <c r="AY90" s="121" t="s">
        <v>187</v>
      </c>
      <c r="BK90" s="129">
        <f>BK91+BK119+BK133</f>
        <v>0</v>
      </c>
    </row>
    <row r="91" spans="2:65" s="11" customFormat="1" ht="22.9" customHeight="1" x14ac:dyDescent="0.2">
      <c r="B91" s="120"/>
      <c r="D91" s="121" t="s">
        <v>78</v>
      </c>
      <c r="E91" s="174" t="s">
        <v>1665</v>
      </c>
      <c r="F91" s="174" t="s">
        <v>1666</v>
      </c>
      <c r="I91" s="123"/>
      <c r="J91" s="175">
        <f>BK91</f>
        <v>0</v>
      </c>
      <c r="L91" s="120"/>
      <c r="M91" s="125"/>
      <c r="P91" s="126">
        <f>SUM(P92:P118)</f>
        <v>0</v>
      </c>
      <c r="R91" s="126">
        <f>SUM(R92:R118)</f>
        <v>4.29915</v>
      </c>
      <c r="T91" s="127">
        <f>SUM(T92:T118)</f>
        <v>0</v>
      </c>
      <c r="AR91" s="121" t="s">
        <v>86</v>
      </c>
      <c r="AT91" s="128" t="s">
        <v>78</v>
      </c>
      <c r="AU91" s="128" t="s">
        <v>86</v>
      </c>
      <c r="AY91" s="121" t="s">
        <v>187</v>
      </c>
      <c r="BK91" s="129">
        <f>SUM(BK92:BK118)</f>
        <v>0</v>
      </c>
    </row>
    <row r="92" spans="2:65" s="1" customFormat="1" ht="33" customHeight="1" x14ac:dyDescent="0.2">
      <c r="B92" s="33"/>
      <c r="C92" s="130" t="s">
        <v>86</v>
      </c>
      <c r="D92" s="130" t="s">
        <v>188</v>
      </c>
      <c r="E92" s="131" t="s">
        <v>828</v>
      </c>
      <c r="F92" s="132" t="s">
        <v>829</v>
      </c>
      <c r="G92" s="133" t="s">
        <v>806</v>
      </c>
      <c r="H92" s="134">
        <v>4.29</v>
      </c>
      <c r="I92" s="135"/>
      <c r="J92" s="136">
        <f>ROUND(I92*H92,2)</f>
        <v>0</v>
      </c>
      <c r="K92" s="132" t="s">
        <v>774</v>
      </c>
      <c r="L92" s="33"/>
      <c r="M92" s="137" t="s">
        <v>35</v>
      </c>
      <c r="N92" s="138" t="s">
        <v>50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193</v>
      </c>
      <c r="AT92" s="141" t="s">
        <v>188</v>
      </c>
      <c r="AU92" s="141" t="s">
        <v>88</v>
      </c>
      <c r="AY92" s="17" t="s">
        <v>187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7" t="s">
        <v>86</v>
      </c>
      <c r="BK92" s="142">
        <f>ROUND(I92*H92,2)</f>
        <v>0</v>
      </c>
      <c r="BL92" s="17" t="s">
        <v>193</v>
      </c>
      <c r="BM92" s="141" t="s">
        <v>1856</v>
      </c>
    </row>
    <row r="93" spans="2:65" s="1" customFormat="1" x14ac:dyDescent="0.2">
      <c r="B93" s="33"/>
      <c r="D93" s="184" t="s">
        <v>788</v>
      </c>
      <c r="F93" s="185" t="s">
        <v>831</v>
      </c>
      <c r="I93" s="177"/>
      <c r="L93" s="33"/>
      <c r="M93" s="178"/>
      <c r="T93" s="54"/>
      <c r="AT93" s="17" t="s">
        <v>788</v>
      </c>
      <c r="AU93" s="17" t="s">
        <v>88</v>
      </c>
    </row>
    <row r="94" spans="2:65" s="1" customFormat="1" ht="19.5" x14ac:dyDescent="0.2">
      <c r="B94" s="33"/>
      <c r="D94" s="144" t="s">
        <v>298</v>
      </c>
      <c r="F94" s="176" t="s">
        <v>1668</v>
      </c>
      <c r="I94" s="177"/>
      <c r="L94" s="33"/>
      <c r="M94" s="178"/>
      <c r="T94" s="54"/>
      <c r="AT94" s="17" t="s">
        <v>298</v>
      </c>
      <c r="AU94" s="17" t="s">
        <v>88</v>
      </c>
    </row>
    <row r="95" spans="2:65" s="12" customFormat="1" x14ac:dyDescent="0.2">
      <c r="B95" s="143"/>
      <c r="D95" s="144" t="s">
        <v>195</v>
      </c>
      <c r="E95" s="145" t="s">
        <v>35</v>
      </c>
      <c r="F95" s="146" t="s">
        <v>1857</v>
      </c>
      <c r="H95" s="145" t="s">
        <v>35</v>
      </c>
      <c r="I95" s="147"/>
      <c r="L95" s="143"/>
      <c r="M95" s="148"/>
      <c r="T95" s="149"/>
      <c r="AT95" s="145" t="s">
        <v>195</v>
      </c>
      <c r="AU95" s="145" t="s">
        <v>88</v>
      </c>
      <c r="AV95" s="12" t="s">
        <v>86</v>
      </c>
      <c r="AW95" s="12" t="s">
        <v>41</v>
      </c>
      <c r="AX95" s="12" t="s">
        <v>79</v>
      </c>
      <c r="AY95" s="145" t="s">
        <v>187</v>
      </c>
    </row>
    <row r="96" spans="2:65" s="13" customFormat="1" x14ac:dyDescent="0.2">
      <c r="B96" s="150"/>
      <c r="D96" s="144" t="s">
        <v>195</v>
      </c>
      <c r="E96" s="151" t="s">
        <v>35</v>
      </c>
      <c r="F96" s="152" t="s">
        <v>1858</v>
      </c>
      <c r="H96" s="153">
        <v>0.8</v>
      </c>
      <c r="I96" s="154"/>
      <c r="L96" s="150"/>
      <c r="M96" s="155"/>
      <c r="T96" s="156"/>
      <c r="AT96" s="151" t="s">
        <v>195</v>
      </c>
      <c r="AU96" s="151" t="s">
        <v>88</v>
      </c>
      <c r="AV96" s="13" t="s">
        <v>88</v>
      </c>
      <c r="AW96" s="13" t="s">
        <v>41</v>
      </c>
      <c r="AX96" s="13" t="s">
        <v>79</v>
      </c>
      <c r="AY96" s="151" t="s">
        <v>187</v>
      </c>
    </row>
    <row r="97" spans="2:65" s="12" customFormat="1" x14ac:dyDescent="0.2">
      <c r="B97" s="143"/>
      <c r="D97" s="144" t="s">
        <v>195</v>
      </c>
      <c r="E97" s="145" t="s">
        <v>35</v>
      </c>
      <c r="F97" s="146" t="s">
        <v>1859</v>
      </c>
      <c r="H97" s="145" t="s">
        <v>35</v>
      </c>
      <c r="I97" s="147"/>
      <c r="L97" s="143"/>
      <c r="M97" s="148"/>
      <c r="T97" s="149"/>
      <c r="AT97" s="145" t="s">
        <v>195</v>
      </c>
      <c r="AU97" s="145" t="s">
        <v>88</v>
      </c>
      <c r="AV97" s="12" t="s">
        <v>86</v>
      </c>
      <c r="AW97" s="12" t="s">
        <v>41</v>
      </c>
      <c r="AX97" s="12" t="s">
        <v>79</v>
      </c>
      <c r="AY97" s="145" t="s">
        <v>187</v>
      </c>
    </row>
    <row r="98" spans="2:65" s="13" customFormat="1" x14ac:dyDescent="0.2">
      <c r="B98" s="150"/>
      <c r="D98" s="144" t="s">
        <v>195</v>
      </c>
      <c r="E98" s="151" t="s">
        <v>35</v>
      </c>
      <c r="F98" s="152" t="s">
        <v>1860</v>
      </c>
      <c r="H98" s="153">
        <v>0.49</v>
      </c>
      <c r="I98" s="154"/>
      <c r="L98" s="150"/>
      <c r="M98" s="155"/>
      <c r="T98" s="156"/>
      <c r="AT98" s="151" t="s">
        <v>195</v>
      </c>
      <c r="AU98" s="151" t="s">
        <v>88</v>
      </c>
      <c r="AV98" s="13" t="s">
        <v>88</v>
      </c>
      <c r="AW98" s="13" t="s">
        <v>41</v>
      </c>
      <c r="AX98" s="13" t="s">
        <v>79</v>
      </c>
      <c r="AY98" s="151" t="s">
        <v>187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1861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88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3" customFormat="1" x14ac:dyDescent="0.2">
      <c r="B100" s="150"/>
      <c r="D100" s="144" t="s">
        <v>195</v>
      </c>
      <c r="E100" s="151" t="s">
        <v>35</v>
      </c>
      <c r="F100" s="152" t="s">
        <v>1862</v>
      </c>
      <c r="H100" s="153">
        <v>3</v>
      </c>
      <c r="I100" s="154"/>
      <c r="L100" s="150"/>
      <c r="M100" s="155"/>
      <c r="T100" s="156"/>
      <c r="AT100" s="151" t="s">
        <v>195</v>
      </c>
      <c r="AU100" s="151" t="s">
        <v>88</v>
      </c>
      <c r="AV100" s="13" t="s">
        <v>88</v>
      </c>
      <c r="AW100" s="13" t="s">
        <v>41</v>
      </c>
      <c r="AX100" s="13" t="s">
        <v>79</v>
      </c>
      <c r="AY100" s="151" t="s">
        <v>187</v>
      </c>
    </row>
    <row r="101" spans="2:65" s="14" customFormat="1" x14ac:dyDescent="0.2">
      <c r="B101" s="157"/>
      <c r="D101" s="144" t="s">
        <v>195</v>
      </c>
      <c r="E101" s="158" t="s">
        <v>35</v>
      </c>
      <c r="F101" s="159" t="s">
        <v>201</v>
      </c>
      <c r="H101" s="160">
        <v>4.29</v>
      </c>
      <c r="I101" s="161"/>
      <c r="L101" s="157"/>
      <c r="M101" s="162"/>
      <c r="T101" s="163"/>
      <c r="AT101" s="158" t="s">
        <v>195</v>
      </c>
      <c r="AU101" s="158" t="s">
        <v>88</v>
      </c>
      <c r="AV101" s="14" t="s">
        <v>193</v>
      </c>
      <c r="AW101" s="14" t="s">
        <v>41</v>
      </c>
      <c r="AX101" s="14" t="s">
        <v>86</v>
      </c>
      <c r="AY101" s="158" t="s">
        <v>187</v>
      </c>
    </row>
    <row r="102" spans="2:65" s="1" customFormat="1" ht="37.9" customHeight="1" x14ac:dyDescent="0.2">
      <c r="B102" s="33"/>
      <c r="C102" s="130" t="s">
        <v>88</v>
      </c>
      <c r="D102" s="130" t="s">
        <v>188</v>
      </c>
      <c r="E102" s="131" t="s">
        <v>1673</v>
      </c>
      <c r="F102" s="132" t="s">
        <v>1674</v>
      </c>
      <c r="G102" s="133" t="s">
        <v>191</v>
      </c>
      <c r="H102" s="134">
        <v>21</v>
      </c>
      <c r="I102" s="135"/>
      <c r="J102" s="136">
        <f>ROUND(I102*H102,2)</f>
        <v>0</v>
      </c>
      <c r="K102" s="132" t="s">
        <v>774</v>
      </c>
      <c r="L102" s="33"/>
      <c r="M102" s="137" t="s">
        <v>35</v>
      </c>
      <c r="N102" s="138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193</v>
      </c>
      <c r="AT102" s="141" t="s">
        <v>188</v>
      </c>
      <c r="AU102" s="141" t="s">
        <v>88</v>
      </c>
      <c r="AY102" s="17" t="s">
        <v>187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7" t="s">
        <v>86</v>
      </c>
      <c r="BK102" s="142">
        <f>ROUND(I102*H102,2)</f>
        <v>0</v>
      </c>
      <c r="BL102" s="17" t="s">
        <v>193</v>
      </c>
      <c r="BM102" s="141" t="s">
        <v>1863</v>
      </c>
    </row>
    <row r="103" spans="2:65" s="1" customFormat="1" x14ac:dyDescent="0.2">
      <c r="B103" s="33"/>
      <c r="D103" s="184" t="s">
        <v>788</v>
      </c>
      <c r="F103" s="185" t="s">
        <v>1676</v>
      </c>
      <c r="I103" s="177"/>
      <c r="L103" s="33"/>
      <c r="M103" s="178"/>
      <c r="T103" s="54"/>
      <c r="AT103" s="17" t="s">
        <v>788</v>
      </c>
      <c r="AU103" s="17" t="s">
        <v>88</v>
      </c>
    </row>
    <row r="104" spans="2:65" s="1" customFormat="1" ht="19.5" x14ac:dyDescent="0.2">
      <c r="B104" s="33"/>
      <c r="D104" s="144" t="s">
        <v>298</v>
      </c>
      <c r="F104" s="176" t="s">
        <v>1668</v>
      </c>
      <c r="I104" s="177"/>
      <c r="L104" s="33"/>
      <c r="M104" s="178"/>
      <c r="T104" s="54"/>
      <c r="AT104" s="17" t="s">
        <v>298</v>
      </c>
      <c r="AU104" s="17" t="s">
        <v>88</v>
      </c>
    </row>
    <row r="105" spans="2:65" s="13" customFormat="1" x14ac:dyDescent="0.2">
      <c r="B105" s="150"/>
      <c r="D105" s="144" t="s">
        <v>195</v>
      </c>
      <c r="E105" s="151" t="s">
        <v>35</v>
      </c>
      <c r="F105" s="152" t="s">
        <v>1864</v>
      </c>
      <c r="H105" s="153">
        <v>21</v>
      </c>
      <c r="I105" s="154"/>
      <c r="L105" s="150"/>
      <c r="M105" s="155"/>
      <c r="T105" s="156"/>
      <c r="AT105" s="151" t="s">
        <v>195</v>
      </c>
      <c r="AU105" s="151" t="s">
        <v>88</v>
      </c>
      <c r="AV105" s="13" t="s">
        <v>88</v>
      </c>
      <c r="AW105" s="13" t="s">
        <v>41</v>
      </c>
      <c r="AX105" s="13" t="s">
        <v>86</v>
      </c>
      <c r="AY105" s="151" t="s">
        <v>187</v>
      </c>
    </row>
    <row r="106" spans="2:65" s="1" customFormat="1" ht="24.2" customHeight="1" x14ac:dyDescent="0.2">
      <c r="B106" s="33"/>
      <c r="C106" s="130" t="s">
        <v>207</v>
      </c>
      <c r="D106" s="130" t="s">
        <v>188</v>
      </c>
      <c r="E106" s="131" t="s">
        <v>862</v>
      </c>
      <c r="F106" s="132" t="s">
        <v>863</v>
      </c>
      <c r="G106" s="133" t="s">
        <v>806</v>
      </c>
      <c r="H106" s="134">
        <v>4.29</v>
      </c>
      <c r="I106" s="135"/>
      <c r="J106" s="136">
        <f>ROUND(I106*H106,2)</f>
        <v>0</v>
      </c>
      <c r="K106" s="132" t="s">
        <v>774</v>
      </c>
      <c r="L106" s="33"/>
      <c r="M106" s="137" t="s">
        <v>35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193</v>
      </c>
      <c r="AT106" s="141" t="s">
        <v>188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193</v>
      </c>
      <c r="BM106" s="141" t="s">
        <v>1865</v>
      </c>
    </row>
    <row r="107" spans="2:65" s="1" customFormat="1" x14ac:dyDescent="0.2">
      <c r="B107" s="33"/>
      <c r="D107" s="184" t="s">
        <v>788</v>
      </c>
      <c r="F107" s="185" t="s">
        <v>865</v>
      </c>
      <c r="I107" s="177"/>
      <c r="L107" s="33"/>
      <c r="M107" s="178"/>
      <c r="T107" s="54"/>
      <c r="AT107" s="17" t="s">
        <v>788</v>
      </c>
      <c r="AU107" s="17" t="s">
        <v>88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1866</v>
      </c>
      <c r="H108" s="153">
        <v>4.29</v>
      </c>
      <c r="I108" s="154"/>
      <c r="L108" s="150"/>
      <c r="M108" s="155"/>
      <c r="T108" s="156"/>
      <c r="AT108" s="151" t="s">
        <v>195</v>
      </c>
      <c r="AU108" s="151" t="s">
        <v>88</v>
      </c>
      <c r="AV108" s="13" t="s">
        <v>88</v>
      </c>
      <c r="AW108" s="13" t="s">
        <v>41</v>
      </c>
      <c r="AX108" s="13" t="s">
        <v>86</v>
      </c>
      <c r="AY108" s="151" t="s">
        <v>187</v>
      </c>
    </row>
    <row r="109" spans="2:65" s="1" customFormat="1" ht="33" customHeight="1" x14ac:dyDescent="0.2">
      <c r="B109" s="33"/>
      <c r="C109" s="130" t="s">
        <v>193</v>
      </c>
      <c r="D109" s="130" t="s">
        <v>188</v>
      </c>
      <c r="E109" s="131" t="s">
        <v>1680</v>
      </c>
      <c r="F109" s="132" t="s">
        <v>1681</v>
      </c>
      <c r="G109" s="133" t="s">
        <v>191</v>
      </c>
      <c r="H109" s="134">
        <v>21</v>
      </c>
      <c r="I109" s="135"/>
      <c r="J109" s="136">
        <f>ROUND(I109*H109,2)</f>
        <v>0</v>
      </c>
      <c r="K109" s="132" t="s">
        <v>774</v>
      </c>
      <c r="L109" s="33"/>
      <c r="M109" s="137" t="s">
        <v>35</v>
      </c>
      <c r="N109" s="138" t="s">
        <v>50</v>
      </c>
      <c r="P109" s="139">
        <f>O109*H109</f>
        <v>0</v>
      </c>
      <c r="Q109" s="139">
        <v>0</v>
      </c>
      <c r="R109" s="139">
        <f>Q109*H109</f>
        <v>0</v>
      </c>
      <c r="S109" s="139">
        <v>0</v>
      </c>
      <c r="T109" s="140">
        <f>S109*H109</f>
        <v>0</v>
      </c>
      <c r="AR109" s="141" t="s">
        <v>193</v>
      </c>
      <c r="AT109" s="141" t="s">
        <v>188</v>
      </c>
      <c r="AU109" s="141" t="s">
        <v>88</v>
      </c>
      <c r="AY109" s="17" t="s">
        <v>187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7" t="s">
        <v>86</v>
      </c>
      <c r="BK109" s="142">
        <f>ROUND(I109*H109,2)</f>
        <v>0</v>
      </c>
      <c r="BL109" s="17" t="s">
        <v>193</v>
      </c>
      <c r="BM109" s="141" t="s">
        <v>1867</v>
      </c>
    </row>
    <row r="110" spans="2:65" s="1" customFormat="1" x14ac:dyDescent="0.2">
      <c r="B110" s="33"/>
      <c r="D110" s="184" t="s">
        <v>788</v>
      </c>
      <c r="F110" s="185" t="s">
        <v>1683</v>
      </c>
      <c r="I110" s="177"/>
      <c r="L110" s="33"/>
      <c r="M110" s="178"/>
      <c r="T110" s="54"/>
      <c r="AT110" s="17" t="s">
        <v>788</v>
      </c>
      <c r="AU110" s="17" t="s">
        <v>88</v>
      </c>
    </row>
    <row r="111" spans="2:65" s="13" customFormat="1" x14ac:dyDescent="0.2">
      <c r="B111" s="150"/>
      <c r="D111" s="144" t="s">
        <v>195</v>
      </c>
      <c r="E111" s="151" t="s">
        <v>35</v>
      </c>
      <c r="F111" s="152" t="s">
        <v>1864</v>
      </c>
      <c r="H111" s="153">
        <v>21</v>
      </c>
      <c r="I111" s="154"/>
      <c r="L111" s="150"/>
      <c r="M111" s="155"/>
      <c r="T111" s="156"/>
      <c r="AT111" s="151" t="s">
        <v>195</v>
      </c>
      <c r="AU111" s="151" t="s">
        <v>88</v>
      </c>
      <c r="AV111" s="13" t="s">
        <v>88</v>
      </c>
      <c r="AW111" s="13" t="s">
        <v>41</v>
      </c>
      <c r="AX111" s="13" t="s">
        <v>86</v>
      </c>
      <c r="AY111" s="151" t="s">
        <v>187</v>
      </c>
    </row>
    <row r="112" spans="2:65" s="1" customFormat="1" ht="24.2" customHeight="1" x14ac:dyDescent="0.2">
      <c r="B112" s="33"/>
      <c r="C112" s="130" t="s">
        <v>219</v>
      </c>
      <c r="D112" s="130" t="s">
        <v>188</v>
      </c>
      <c r="E112" s="131" t="s">
        <v>1685</v>
      </c>
      <c r="F112" s="132" t="s">
        <v>1686</v>
      </c>
      <c r="G112" s="133" t="s">
        <v>191</v>
      </c>
      <c r="H112" s="134">
        <v>12</v>
      </c>
      <c r="I112" s="135"/>
      <c r="J112" s="136">
        <f>ROUND(I112*H112,2)</f>
        <v>0</v>
      </c>
      <c r="K112" s="132" t="s">
        <v>774</v>
      </c>
      <c r="L112" s="33"/>
      <c r="M112" s="137" t="s">
        <v>35</v>
      </c>
      <c r="N112" s="138" t="s">
        <v>50</v>
      </c>
      <c r="P112" s="139">
        <f>O112*H112</f>
        <v>0</v>
      </c>
      <c r="Q112" s="139">
        <v>3.6600000000000001E-3</v>
      </c>
      <c r="R112" s="139">
        <f>Q112*H112</f>
        <v>4.3920000000000001E-2</v>
      </c>
      <c r="S112" s="139">
        <v>0</v>
      </c>
      <c r="T112" s="140">
        <f>S112*H112</f>
        <v>0</v>
      </c>
      <c r="AR112" s="141" t="s">
        <v>193</v>
      </c>
      <c r="AT112" s="141" t="s">
        <v>188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193</v>
      </c>
      <c r="BM112" s="141" t="s">
        <v>1868</v>
      </c>
    </row>
    <row r="113" spans="2:65" s="1" customFormat="1" x14ac:dyDescent="0.2">
      <c r="B113" s="33"/>
      <c r="D113" s="184" t="s">
        <v>788</v>
      </c>
      <c r="F113" s="185" t="s">
        <v>1688</v>
      </c>
      <c r="I113" s="177"/>
      <c r="L113" s="33"/>
      <c r="M113" s="178"/>
      <c r="T113" s="54"/>
      <c r="AT113" s="17" t="s">
        <v>788</v>
      </c>
      <c r="AU113" s="17" t="s">
        <v>88</v>
      </c>
    </row>
    <row r="114" spans="2:65" s="1" customFormat="1" ht="19.5" x14ac:dyDescent="0.2">
      <c r="B114" s="33"/>
      <c r="D114" s="144" t="s">
        <v>298</v>
      </c>
      <c r="F114" s="176" t="s">
        <v>1689</v>
      </c>
      <c r="I114" s="177"/>
      <c r="L114" s="33"/>
      <c r="M114" s="178"/>
      <c r="T114" s="54"/>
      <c r="AT114" s="17" t="s">
        <v>298</v>
      </c>
      <c r="AU114" s="17" t="s">
        <v>88</v>
      </c>
    </row>
    <row r="115" spans="2:65" s="1" customFormat="1" ht="16.5" customHeight="1" x14ac:dyDescent="0.2">
      <c r="B115" s="33"/>
      <c r="C115" s="164" t="s">
        <v>223</v>
      </c>
      <c r="D115" s="164" t="s">
        <v>213</v>
      </c>
      <c r="E115" s="165" t="s">
        <v>1690</v>
      </c>
      <c r="F115" s="166" t="s">
        <v>1691</v>
      </c>
      <c r="G115" s="167" t="s">
        <v>191</v>
      </c>
      <c r="H115" s="168">
        <v>12</v>
      </c>
      <c r="I115" s="169"/>
      <c r="J115" s="170">
        <f>ROUND(I115*H115,2)</f>
        <v>0</v>
      </c>
      <c r="K115" s="166" t="s">
        <v>774</v>
      </c>
      <c r="L115" s="171"/>
      <c r="M115" s="172" t="s">
        <v>35</v>
      </c>
      <c r="N115" s="173" t="s">
        <v>50</v>
      </c>
      <c r="P115" s="139">
        <f>O115*H115</f>
        <v>0</v>
      </c>
      <c r="Q115" s="139">
        <v>4.3400000000000001E-3</v>
      </c>
      <c r="R115" s="139">
        <f>Q115*H115</f>
        <v>5.2080000000000001E-2</v>
      </c>
      <c r="S115" s="139">
        <v>0</v>
      </c>
      <c r="T115" s="140">
        <f>S115*H115</f>
        <v>0</v>
      </c>
      <c r="AR115" s="141" t="s">
        <v>216</v>
      </c>
      <c r="AT115" s="141" t="s">
        <v>213</v>
      </c>
      <c r="AU115" s="141" t="s">
        <v>88</v>
      </c>
      <c r="AY115" s="17" t="s">
        <v>187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86</v>
      </c>
      <c r="BK115" s="142">
        <f>ROUND(I115*H115,2)</f>
        <v>0</v>
      </c>
      <c r="BL115" s="17" t="s">
        <v>217</v>
      </c>
      <c r="BM115" s="141" t="s">
        <v>1869</v>
      </c>
    </row>
    <row r="116" spans="2:65" s="1" customFormat="1" ht="19.5" x14ac:dyDescent="0.2">
      <c r="B116" s="33"/>
      <c r="D116" s="144" t="s">
        <v>298</v>
      </c>
      <c r="F116" s="176" t="s">
        <v>1689</v>
      </c>
      <c r="I116" s="177"/>
      <c r="L116" s="33"/>
      <c r="M116" s="178"/>
      <c r="T116" s="54"/>
      <c r="AT116" s="17" t="s">
        <v>298</v>
      </c>
      <c r="AU116" s="17" t="s">
        <v>88</v>
      </c>
    </row>
    <row r="117" spans="2:65" s="1" customFormat="1" ht="24.2" customHeight="1" x14ac:dyDescent="0.2">
      <c r="B117" s="33"/>
      <c r="C117" s="130" t="s">
        <v>227</v>
      </c>
      <c r="D117" s="130" t="s">
        <v>188</v>
      </c>
      <c r="E117" s="131" t="s">
        <v>1693</v>
      </c>
      <c r="F117" s="132" t="s">
        <v>1694</v>
      </c>
      <c r="G117" s="133" t="s">
        <v>191</v>
      </c>
      <c r="H117" s="134">
        <v>21</v>
      </c>
      <c r="I117" s="135"/>
      <c r="J117" s="136">
        <f>ROUND(I117*H117,2)</f>
        <v>0</v>
      </c>
      <c r="K117" s="132" t="s">
        <v>774</v>
      </c>
      <c r="L117" s="33"/>
      <c r="M117" s="137" t="s">
        <v>35</v>
      </c>
      <c r="N117" s="138" t="s">
        <v>50</v>
      </c>
      <c r="P117" s="139">
        <f>O117*H117</f>
        <v>0</v>
      </c>
      <c r="Q117" s="139">
        <v>0.20014999999999999</v>
      </c>
      <c r="R117" s="139">
        <f>Q117*H117</f>
        <v>4.2031499999999999</v>
      </c>
      <c r="S117" s="139">
        <v>0</v>
      </c>
      <c r="T117" s="140">
        <f>S117*H117</f>
        <v>0</v>
      </c>
      <c r="AR117" s="141" t="s">
        <v>193</v>
      </c>
      <c r="AT117" s="141" t="s">
        <v>188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193</v>
      </c>
      <c r="BM117" s="141" t="s">
        <v>1870</v>
      </c>
    </row>
    <row r="118" spans="2:65" s="1" customFormat="1" x14ac:dyDescent="0.2">
      <c r="B118" s="33"/>
      <c r="D118" s="184" t="s">
        <v>788</v>
      </c>
      <c r="F118" s="185" t="s">
        <v>1696</v>
      </c>
      <c r="I118" s="177"/>
      <c r="L118" s="33"/>
      <c r="M118" s="178"/>
      <c r="T118" s="54"/>
      <c r="AT118" s="17" t="s">
        <v>788</v>
      </c>
      <c r="AU118" s="17" t="s">
        <v>88</v>
      </c>
    </row>
    <row r="119" spans="2:65" s="11" customFormat="1" ht="22.9" customHeight="1" x14ac:dyDescent="0.2">
      <c r="B119" s="120"/>
      <c r="D119" s="121" t="s">
        <v>78</v>
      </c>
      <c r="E119" s="174" t="s">
        <v>770</v>
      </c>
      <c r="F119" s="174" t="s">
        <v>771</v>
      </c>
      <c r="I119" s="123"/>
      <c r="J119" s="175">
        <f>BK119</f>
        <v>0</v>
      </c>
      <c r="L119" s="120"/>
      <c r="M119" s="125"/>
      <c r="P119" s="126">
        <f>SUM(P120:P132)</f>
        <v>0</v>
      </c>
      <c r="R119" s="126">
        <f>SUM(R120:R132)</f>
        <v>5.34206</v>
      </c>
      <c r="T119" s="127">
        <f>SUM(T120:T132)</f>
        <v>2.1120000000000001</v>
      </c>
      <c r="AR119" s="121" t="s">
        <v>86</v>
      </c>
      <c r="AT119" s="128" t="s">
        <v>78</v>
      </c>
      <c r="AU119" s="128" t="s">
        <v>86</v>
      </c>
      <c r="AY119" s="121" t="s">
        <v>187</v>
      </c>
      <c r="BK119" s="129">
        <f>SUM(BK120:BK132)</f>
        <v>0</v>
      </c>
    </row>
    <row r="120" spans="2:65" s="1" customFormat="1" ht="16.5" customHeight="1" x14ac:dyDescent="0.2">
      <c r="B120" s="33"/>
      <c r="C120" s="164" t="s">
        <v>235</v>
      </c>
      <c r="D120" s="164" t="s">
        <v>213</v>
      </c>
      <c r="E120" s="165" t="s">
        <v>1697</v>
      </c>
      <c r="F120" s="166" t="s">
        <v>1698</v>
      </c>
      <c r="G120" s="167" t="s">
        <v>795</v>
      </c>
      <c r="H120" s="168">
        <v>1</v>
      </c>
      <c r="I120" s="169"/>
      <c r="J120" s="170">
        <f>ROUND(I120*H120,2)</f>
        <v>0</v>
      </c>
      <c r="K120" s="166" t="s">
        <v>774</v>
      </c>
      <c r="L120" s="171"/>
      <c r="M120" s="172" t="s">
        <v>35</v>
      </c>
      <c r="N120" s="173" t="s">
        <v>50</v>
      </c>
      <c r="P120" s="139">
        <f>O120*H120</f>
        <v>0</v>
      </c>
      <c r="Q120" s="139">
        <v>1</v>
      </c>
      <c r="R120" s="139">
        <f>Q120*H120</f>
        <v>1</v>
      </c>
      <c r="S120" s="139">
        <v>0</v>
      </c>
      <c r="T120" s="140">
        <f>S120*H120</f>
        <v>0</v>
      </c>
      <c r="AR120" s="141" t="s">
        <v>216</v>
      </c>
      <c r="AT120" s="141" t="s">
        <v>213</v>
      </c>
      <c r="AU120" s="141" t="s">
        <v>88</v>
      </c>
      <c r="AY120" s="17" t="s">
        <v>187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7" t="s">
        <v>86</v>
      </c>
      <c r="BK120" s="142">
        <f>ROUND(I120*H120,2)</f>
        <v>0</v>
      </c>
      <c r="BL120" s="17" t="s">
        <v>217</v>
      </c>
      <c r="BM120" s="141" t="s">
        <v>1871</v>
      </c>
    </row>
    <row r="121" spans="2:65" s="1" customFormat="1" ht="16.5" customHeight="1" x14ac:dyDescent="0.2">
      <c r="B121" s="33"/>
      <c r="C121" s="164" t="s">
        <v>239</v>
      </c>
      <c r="D121" s="164" t="s">
        <v>213</v>
      </c>
      <c r="E121" s="165" t="s">
        <v>817</v>
      </c>
      <c r="F121" s="166" t="s">
        <v>818</v>
      </c>
      <c r="G121" s="167" t="s">
        <v>795</v>
      </c>
      <c r="H121" s="168">
        <v>0.7</v>
      </c>
      <c r="I121" s="169"/>
      <c r="J121" s="170">
        <f>ROUND(I121*H121,2)</f>
        <v>0</v>
      </c>
      <c r="K121" s="166" t="s">
        <v>774</v>
      </c>
      <c r="L121" s="171"/>
      <c r="M121" s="172" t="s">
        <v>35</v>
      </c>
      <c r="N121" s="173" t="s">
        <v>50</v>
      </c>
      <c r="P121" s="139">
        <f>O121*H121</f>
        <v>0</v>
      </c>
      <c r="Q121" s="139">
        <v>1</v>
      </c>
      <c r="R121" s="139">
        <f>Q121*H121</f>
        <v>0.7</v>
      </c>
      <c r="S121" s="139">
        <v>0</v>
      </c>
      <c r="T121" s="140">
        <f>S121*H121</f>
        <v>0</v>
      </c>
      <c r="AR121" s="141" t="s">
        <v>216</v>
      </c>
      <c r="AT121" s="141" t="s">
        <v>213</v>
      </c>
      <c r="AU121" s="141" t="s">
        <v>88</v>
      </c>
      <c r="AY121" s="17" t="s">
        <v>187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86</v>
      </c>
      <c r="BK121" s="142">
        <f>ROUND(I121*H121,2)</f>
        <v>0</v>
      </c>
      <c r="BL121" s="17" t="s">
        <v>217</v>
      </c>
      <c r="BM121" s="141" t="s">
        <v>1872</v>
      </c>
    </row>
    <row r="122" spans="2:65" s="1" customFormat="1" ht="21.75" customHeight="1" x14ac:dyDescent="0.2">
      <c r="B122" s="33"/>
      <c r="C122" s="130" t="s">
        <v>243</v>
      </c>
      <c r="D122" s="130" t="s">
        <v>188</v>
      </c>
      <c r="E122" s="131" t="s">
        <v>1701</v>
      </c>
      <c r="F122" s="132" t="s">
        <v>1702</v>
      </c>
      <c r="G122" s="133" t="s">
        <v>539</v>
      </c>
      <c r="H122" s="134">
        <v>70</v>
      </c>
      <c r="I122" s="135"/>
      <c r="J122" s="136">
        <f>ROUND(I122*H122,2)</f>
        <v>0</v>
      </c>
      <c r="K122" s="132" t="s">
        <v>774</v>
      </c>
      <c r="L122" s="33"/>
      <c r="M122" s="137" t="s">
        <v>35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193</v>
      </c>
      <c r="AT122" s="141" t="s">
        <v>188</v>
      </c>
      <c r="AU122" s="141" t="s">
        <v>88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193</v>
      </c>
      <c r="BM122" s="141" t="s">
        <v>1873</v>
      </c>
    </row>
    <row r="123" spans="2:65" s="1" customFormat="1" x14ac:dyDescent="0.2">
      <c r="B123" s="33"/>
      <c r="D123" s="184" t="s">
        <v>788</v>
      </c>
      <c r="F123" s="185" t="s">
        <v>1704</v>
      </c>
      <c r="I123" s="177"/>
      <c r="L123" s="33"/>
      <c r="M123" s="178"/>
      <c r="T123" s="54"/>
      <c r="AT123" s="17" t="s">
        <v>788</v>
      </c>
      <c r="AU123" s="17" t="s">
        <v>88</v>
      </c>
    </row>
    <row r="124" spans="2:65" s="1" customFormat="1" ht="24.2" customHeight="1" x14ac:dyDescent="0.2">
      <c r="B124" s="33"/>
      <c r="C124" s="130" t="s">
        <v>247</v>
      </c>
      <c r="D124" s="130" t="s">
        <v>188</v>
      </c>
      <c r="E124" s="131" t="s">
        <v>1705</v>
      </c>
      <c r="F124" s="132" t="s">
        <v>1706</v>
      </c>
      <c r="G124" s="133" t="s">
        <v>539</v>
      </c>
      <c r="H124" s="134">
        <v>6</v>
      </c>
      <c r="I124" s="135"/>
      <c r="J124" s="136">
        <f>ROUND(I124*H124,2)</f>
        <v>0</v>
      </c>
      <c r="K124" s="132" t="s">
        <v>774</v>
      </c>
      <c r="L124" s="33"/>
      <c r="M124" s="137" t="s">
        <v>35</v>
      </c>
      <c r="N124" s="138" t="s">
        <v>50</v>
      </c>
      <c r="P124" s="139">
        <f>O124*H124</f>
        <v>0</v>
      </c>
      <c r="Q124" s="139">
        <v>0.50600999999999996</v>
      </c>
      <c r="R124" s="139">
        <f>Q124*H124</f>
        <v>3.03606</v>
      </c>
      <c r="S124" s="139">
        <v>0</v>
      </c>
      <c r="T124" s="140">
        <f>S124*H124</f>
        <v>0</v>
      </c>
      <c r="AR124" s="141" t="s">
        <v>193</v>
      </c>
      <c r="AT124" s="141" t="s">
        <v>188</v>
      </c>
      <c r="AU124" s="141" t="s">
        <v>88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193</v>
      </c>
      <c r="BM124" s="141" t="s">
        <v>1874</v>
      </c>
    </row>
    <row r="125" spans="2:65" s="1" customFormat="1" x14ac:dyDescent="0.2">
      <c r="B125" s="33"/>
      <c r="D125" s="184" t="s">
        <v>788</v>
      </c>
      <c r="F125" s="185" t="s">
        <v>1708</v>
      </c>
      <c r="I125" s="177"/>
      <c r="L125" s="33"/>
      <c r="M125" s="178"/>
      <c r="T125" s="54"/>
      <c r="AT125" s="17" t="s">
        <v>788</v>
      </c>
      <c r="AU125" s="17" t="s">
        <v>88</v>
      </c>
    </row>
    <row r="126" spans="2:65" s="1" customFormat="1" ht="37.9" customHeight="1" x14ac:dyDescent="0.2">
      <c r="B126" s="33"/>
      <c r="C126" s="130" t="s">
        <v>253</v>
      </c>
      <c r="D126" s="130" t="s">
        <v>188</v>
      </c>
      <c r="E126" s="131" t="s">
        <v>1709</v>
      </c>
      <c r="F126" s="132" t="s">
        <v>1710</v>
      </c>
      <c r="G126" s="133" t="s">
        <v>539</v>
      </c>
      <c r="H126" s="134">
        <v>6</v>
      </c>
      <c r="I126" s="135"/>
      <c r="J126" s="136">
        <f>ROUND(I126*H126,2)</f>
        <v>0</v>
      </c>
      <c r="K126" s="132" t="s">
        <v>774</v>
      </c>
      <c r="L126" s="33"/>
      <c r="M126" s="137" t="s">
        <v>35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86</v>
      </c>
      <c r="AT126" s="141" t="s">
        <v>188</v>
      </c>
      <c r="AU126" s="141" t="s">
        <v>88</v>
      </c>
      <c r="AY126" s="17" t="s">
        <v>187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7" t="s">
        <v>86</v>
      </c>
      <c r="BK126" s="142">
        <f>ROUND(I126*H126,2)</f>
        <v>0</v>
      </c>
      <c r="BL126" s="17" t="s">
        <v>86</v>
      </c>
      <c r="BM126" s="141" t="s">
        <v>1875</v>
      </c>
    </row>
    <row r="127" spans="2:65" s="1" customFormat="1" x14ac:dyDescent="0.2">
      <c r="B127" s="33"/>
      <c r="D127" s="184" t="s">
        <v>788</v>
      </c>
      <c r="F127" s="185" t="s">
        <v>1712</v>
      </c>
      <c r="I127" s="177"/>
      <c r="L127" s="33"/>
      <c r="M127" s="178"/>
      <c r="T127" s="54"/>
      <c r="AT127" s="17" t="s">
        <v>788</v>
      </c>
      <c r="AU127" s="17" t="s">
        <v>88</v>
      </c>
    </row>
    <row r="128" spans="2:65" s="1" customFormat="1" ht="24.2" customHeight="1" x14ac:dyDescent="0.2">
      <c r="B128" s="33"/>
      <c r="C128" s="130" t="s">
        <v>257</v>
      </c>
      <c r="D128" s="130" t="s">
        <v>188</v>
      </c>
      <c r="E128" s="131" t="s">
        <v>1713</v>
      </c>
      <c r="F128" s="132" t="s">
        <v>1714</v>
      </c>
      <c r="G128" s="133" t="s">
        <v>539</v>
      </c>
      <c r="H128" s="134">
        <v>6</v>
      </c>
      <c r="I128" s="135"/>
      <c r="J128" s="136">
        <f>ROUND(I128*H128,2)</f>
        <v>0</v>
      </c>
      <c r="K128" s="132" t="s">
        <v>774</v>
      </c>
      <c r="L128" s="33"/>
      <c r="M128" s="137" t="s">
        <v>35</v>
      </c>
      <c r="N128" s="138" t="s">
        <v>50</v>
      </c>
      <c r="P128" s="139">
        <f>O128*H128</f>
        <v>0</v>
      </c>
      <c r="Q128" s="139">
        <v>0.10100000000000001</v>
      </c>
      <c r="R128" s="139">
        <f>Q128*H128</f>
        <v>0.60600000000000009</v>
      </c>
      <c r="S128" s="139">
        <v>0</v>
      </c>
      <c r="T128" s="140">
        <f>S128*H128</f>
        <v>0</v>
      </c>
      <c r="AR128" s="141" t="s">
        <v>193</v>
      </c>
      <c r="AT128" s="141" t="s">
        <v>188</v>
      </c>
      <c r="AU128" s="141" t="s">
        <v>88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193</v>
      </c>
      <c r="BM128" s="141" t="s">
        <v>1876</v>
      </c>
    </row>
    <row r="129" spans="2:65" s="1" customFormat="1" x14ac:dyDescent="0.2">
      <c r="B129" s="33"/>
      <c r="D129" s="184" t="s">
        <v>788</v>
      </c>
      <c r="F129" s="185" t="s">
        <v>1716</v>
      </c>
      <c r="I129" s="177"/>
      <c r="L129" s="33"/>
      <c r="M129" s="178"/>
      <c r="T129" s="54"/>
      <c r="AT129" s="17" t="s">
        <v>788</v>
      </c>
      <c r="AU129" s="17" t="s">
        <v>88</v>
      </c>
    </row>
    <row r="130" spans="2:65" s="1" customFormat="1" ht="19.5" x14ac:dyDescent="0.2">
      <c r="B130" s="33"/>
      <c r="D130" s="144" t="s">
        <v>298</v>
      </c>
      <c r="F130" s="176" t="s">
        <v>1717</v>
      </c>
      <c r="I130" s="177"/>
      <c r="L130" s="33"/>
      <c r="M130" s="178"/>
      <c r="T130" s="54"/>
      <c r="AT130" s="17" t="s">
        <v>298</v>
      </c>
      <c r="AU130" s="17" t="s">
        <v>88</v>
      </c>
    </row>
    <row r="131" spans="2:65" s="1" customFormat="1" ht="33" customHeight="1" x14ac:dyDescent="0.2">
      <c r="B131" s="33"/>
      <c r="C131" s="130" t="s">
        <v>261</v>
      </c>
      <c r="D131" s="130" t="s">
        <v>188</v>
      </c>
      <c r="E131" s="131" t="s">
        <v>1718</v>
      </c>
      <c r="F131" s="132" t="s">
        <v>1719</v>
      </c>
      <c r="G131" s="133" t="s">
        <v>539</v>
      </c>
      <c r="H131" s="134">
        <v>6</v>
      </c>
      <c r="I131" s="135"/>
      <c r="J131" s="136">
        <f>ROUND(I131*H131,2)</f>
        <v>0</v>
      </c>
      <c r="K131" s="132" t="s">
        <v>774</v>
      </c>
      <c r="L131" s="33"/>
      <c r="M131" s="137" t="s">
        <v>35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0.35199999999999998</v>
      </c>
      <c r="T131" s="140">
        <f>S131*H131</f>
        <v>2.1120000000000001</v>
      </c>
      <c r="AR131" s="141" t="s">
        <v>86</v>
      </c>
      <c r="AT131" s="141" t="s">
        <v>188</v>
      </c>
      <c r="AU131" s="141" t="s">
        <v>88</v>
      </c>
      <c r="AY131" s="17" t="s">
        <v>187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86</v>
      </c>
      <c r="BK131" s="142">
        <f>ROUND(I131*H131,2)</f>
        <v>0</v>
      </c>
      <c r="BL131" s="17" t="s">
        <v>86</v>
      </c>
      <c r="BM131" s="141" t="s">
        <v>1877</v>
      </c>
    </row>
    <row r="132" spans="2:65" s="1" customFormat="1" x14ac:dyDescent="0.2">
      <c r="B132" s="33"/>
      <c r="D132" s="184" t="s">
        <v>788</v>
      </c>
      <c r="F132" s="185" t="s">
        <v>1721</v>
      </c>
      <c r="I132" s="177"/>
      <c r="L132" s="33"/>
      <c r="M132" s="178"/>
      <c r="T132" s="54"/>
      <c r="AT132" s="17" t="s">
        <v>788</v>
      </c>
      <c r="AU132" s="17" t="s">
        <v>88</v>
      </c>
    </row>
    <row r="133" spans="2:65" s="11" customFormat="1" ht="22.9" customHeight="1" x14ac:dyDescent="0.2">
      <c r="B133" s="120"/>
      <c r="D133" s="121" t="s">
        <v>78</v>
      </c>
      <c r="E133" s="174" t="s">
        <v>1878</v>
      </c>
      <c r="F133" s="174" t="s">
        <v>1879</v>
      </c>
      <c r="I133" s="123"/>
      <c r="J133" s="175">
        <f>BK133</f>
        <v>0</v>
      </c>
      <c r="L133" s="120"/>
      <c r="M133" s="125"/>
      <c r="P133" s="126">
        <f>SUM(P134:P136)</f>
        <v>0</v>
      </c>
      <c r="R133" s="126">
        <f>SUM(R134:R136)</f>
        <v>1.9432</v>
      </c>
      <c r="T133" s="127">
        <f>SUM(T134:T136)</f>
        <v>1.9600000000000002</v>
      </c>
      <c r="AR133" s="121" t="s">
        <v>86</v>
      </c>
      <c r="AT133" s="128" t="s">
        <v>78</v>
      </c>
      <c r="AU133" s="128" t="s">
        <v>86</v>
      </c>
      <c r="AY133" s="121" t="s">
        <v>187</v>
      </c>
      <c r="BK133" s="129">
        <f>SUM(BK134:BK136)</f>
        <v>0</v>
      </c>
    </row>
    <row r="134" spans="2:65" s="1" customFormat="1" ht="16.5" customHeight="1" x14ac:dyDescent="0.2">
      <c r="B134" s="33"/>
      <c r="C134" s="130" t="s">
        <v>8</v>
      </c>
      <c r="D134" s="130" t="s">
        <v>188</v>
      </c>
      <c r="E134" s="131" t="s">
        <v>889</v>
      </c>
      <c r="F134" s="132" t="s">
        <v>890</v>
      </c>
      <c r="G134" s="133" t="s">
        <v>806</v>
      </c>
      <c r="H134" s="134">
        <v>0.8</v>
      </c>
      <c r="I134" s="135"/>
      <c r="J134" s="136">
        <f>ROUND(I134*H134,2)</f>
        <v>0</v>
      </c>
      <c r="K134" s="132" t="s">
        <v>774</v>
      </c>
      <c r="L134" s="33"/>
      <c r="M134" s="137" t="s">
        <v>35</v>
      </c>
      <c r="N134" s="138" t="s">
        <v>50</v>
      </c>
      <c r="P134" s="139">
        <f>O134*H134</f>
        <v>0</v>
      </c>
      <c r="Q134" s="139">
        <v>0</v>
      </c>
      <c r="R134" s="139">
        <f>Q134*H134</f>
        <v>0</v>
      </c>
      <c r="S134" s="139">
        <v>2.4500000000000002</v>
      </c>
      <c r="T134" s="140">
        <f>S134*H134</f>
        <v>1.9600000000000002</v>
      </c>
      <c r="AR134" s="141" t="s">
        <v>86</v>
      </c>
      <c r="AT134" s="141" t="s">
        <v>188</v>
      </c>
      <c r="AU134" s="141" t="s">
        <v>88</v>
      </c>
      <c r="AY134" s="17" t="s">
        <v>187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7" t="s">
        <v>86</v>
      </c>
      <c r="BK134" s="142">
        <f>ROUND(I134*H134,2)</f>
        <v>0</v>
      </c>
      <c r="BL134" s="17" t="s">
        <v>86</v>
      </c>
      <c r="BM134" s="141" t="s">
        <v>1880</v>
      </c>
    </row>
    <row r="135" spans="2:65" s="1" customFormat="1" x14ac:dyDescent="0.2">
      <c r="B135" s="33"/>
      <c r="D135" s="184" t="s">
        <v>788</v>
      </c>
      <c r="F135" s="185" t="s">
        <v>892</v>
      </c>
      <c r="I135" s="177"/>
      <c r="L135" s="33"/>
      <c r="M135" s="178"/>
      <c r="T135" s="54"/>
      <c r="AT135" s="17" t="s">
        <v>788</v>
      </c>
      <c r="AU135" s="17" t="s">
        <v>88</v>
      </c>
    </row>
    <row r="136" spans="2:65" s="1" customFormat="1" ht="16.5" customHeight="1" x14ac:dyDescent="0.2">
      <c r="B136" s="33"/>
      <c r="C136" s="164" t="s">
        <v>269</v>
      </c>
      <c r="D136" s="164" t="s">
        <v>213</v>
      </c>
      <c r="E136" s="165" t="s">
        <v>1881</v>
      </c>
      <c r="F136" s="166" t="s">
        <v>1882</v>
      </c>
      <c r="G136" s="167" t="s">
        <v>806</v>
      </c>
      <c r="H136" s="168">
        <v>0.8</v>
      </c>
      <c r="I136" s="169"/>
      <c r="J136" s="170">
        <f>ROUND(I136*H136,2)</f>
        <v>0</v>
      </c>
      <c r="K136" s="166" t="s">
        <v>774</v>
      </c>
      <c r="L136" s="171"/>
      <c r="M136" s="191" t="s">
        <v>35</v>
      </c>
      <c r="N136" s="192" t="s">
        <v>50</v>
      </c>
      <c r="O136" s="181"/>
      <c r="P136" s="182">
        <f>O136*H136</f>
        <v>0</v>
      </c>
      <c r="Q136" s="182">
        <v>2.4289999999999998</v>
      </c>
      <c r="R136" s="182">
        <f>Q136*H136</f>
        <v>1.9432</v>
      </c>
      <c r="S136" s="182">
        <v>0</v>
      </c>
      <c r="T136" s="183">
        <f>S136*H136</f>
        <v>0</v>
      </c>
      <c r="AR136" s="141" t="s">
        <v>216</v>
      </c>
      <c r="AT136" s="141" t="s">
        <v>213</v>
      </c>
      <c r="AU136" s="141" t="s">
        <v>88</v>
      </c>
      <c r="AY136" s="17" t="s">
        <v>187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86</v>
      </c>
      <c r="BK136" s="142">
        <f>ROUND(I136*H136,2)</f>
        <v>0</v>
      </c>
      <c r="BL136" s="17" t="s">
        <v>217</v>
      </c>
      <c r="BM136" s="141" t="s">
        <v>1883</v>
      </c>
    </row>
    <row r="137" spans="2:65" s="1" customFormat="1" ht="6.95" customHeight="1" x14ac:dyDescent="0.2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33"/>
    </row>
  </sheetData>
  <sheetProtection algorithmName="SHA-512" hashValue="FR6pvR81ip4jsRZfd4sIH7WPSYv1NdhxYVOczuMcvUl/a2RHa1HSCbooRdvT0JZ2XdwziCiv+rkJSQ+8rHjyMw==" saltValue="74dkFXPI4nXgXDW21XvY9xNh+6Nyqg1ruu605JfaQ2jFE2P+x+0DO0tmEfY8Kumph3PDh4aHkM4QadcJlr/f+w==" spinCount="100000" sheet="1" objects="1" scenarios="1" formatColumns="0" formatRows="0" autoFilter="0"/>
  <autoFilter ref="C88:K136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/>
    <hyperlink ref="F103" r:id="rId2"/>
    <hyperlink ref="F107" r:id="rId3"/>
    <hyperlink ref="F110" r:id="rId4"/>
    <hyperlink ref="F113" r:id="rId5"/>
    <hyperlink ref="F118" r:id="rId6"/>
    <hyperlink ref="F123" r:id="rId7"/>
    <hyperlink ref="F125" r:id="rId8"/>
    <hyperlink ref="F127" r:id="rId9"/>
    <hyperlink ref="F129" r:id="rId10"/>
    <hyperlink ref="F132" r:id="rId11"/>
    <hyperlink ref="F135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1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135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1884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1292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ROUND((SUM(BE91:BE130)),  2)</f>
        <v>0</v>
      </c>
      <c r="I35" s="94">
        <v>0.21</v>
      </c>
      <c r="J35" s="84">
        <f>ROUND(((SUM(BE91:BE130))*I35),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ROUND((SUM(BF91:BF130)),  2)</f>
        <v>0</v>
      </c>
      <c r="I36" s="94">
        <v>0.15</v>
      </c>
      <c r="J36" s="84">
        <f>ROUND(((SUM(BF91:BF130))*I36),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ROUND((SUM(BG91:BG130)),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ROUND((SUM(BH91:BH130)),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ROUND((SUM(BI91:BI130)),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1884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28,925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1434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1435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1436</v>
      </c>
      <c r="E66" s="110"/>
      <c r="F66" s="110"/>
      <c r="G66" s="110"/>
      <c r="H66" s="110"/>
      <c r="I66" s="110"/>
      <c r="J66" s="111">
        <f>J98</f>
        <v>0</v>
      </c>
      <c r="L66" s="108"/>
    </row>
    <row r="67" spans="2:12" s="9" customFormat="1" ht="19.899999999999999" hidden="1" customHeight="1" x14ac:dyDescent="0.2">
      <c r="B67" s="108"/>
      <c r="D67" s="109" t="s">
        <v>1437</v>
      </c>
      <c r="E67" s="110"/>
      <c r="F67" s="110"/>
      <c r="G67" s="110"/>
      <c r="H67" s="110"/>
      <c r="I67" s="110"/>
      <c r="J67" s="111">
        <f>J109</f>
        <v>0</v>
      </c>
      <c r="L67" s="108"/>
    </row>
    <row r="68" spans="2:12" s="8" customFormat="1" ht="24.95" hidden="1" customHeight="1" x14ac:dyDescent="0.2">
      <c r="B68" s="104"/>
      <c r="D68" s="105" t="s">
        <v>1438</v>
      </c>
      <c r="E68" s="106"/>
      <c r="F68" s="106"/>
      <c r="G68" s="106"/>
      <c r="H68" s="106"/>
      <c r="I68" s="106"/>
      <c r="J68" s="107">
        <f>J121</f>
        <v>0</v>
      </c>
      <c r="L68" s="104"/>
    </row>
    <row r="69" spans="2:12" s="8" customFormat="1" ht="24.95" hidden="1" customHeight="1" x14ac:dyDescent="0.2">
      <c r="B69" s="104"/>
      <c r="D69" s="105" t="s">
        <v>1439</v>
      </c>
      <c r="E69" s="106"/>
      <c r="F69" s="106"/>
      <c r="G69" s="106"/>
      <c r="H69" s="106"/>
      <c r="I69" s="106"/>
      <c r="J69" s="107">
        <f>J124</f>
        <v>0</v>
      </c>
      <c r="L69" s="104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1884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01 - dle sborníku UOŽI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28,925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P92+P121+P124</f>
        <v>0</v>
      </c>
      <c r="Q91" s="51"/>
      <c r="R91" s="117">
        <f>R92+R121+R124</f>
        <v>0</v>
      </c>
      <c r="S91" s="51"/>
      <c r="T91" s="118">
        <f>T92+T121+T124</f>
        <v>0</v>
      </c>
      <c r="AT91" s="17" t="s">
        <v>78</v>
      </c>
      <c r="AU91" s="17" t="s">
        <v>161</v>
      </c>
      <c r="BK91" s="119">
        <f>BK92+BK121+BK124</f>
        <v>0</v>
      </c>
    </row>
    <row r="92" spans="2:65" s="11" customFormat="1" ht="25.9" customHeight="1" x14ac:dyDescent="0.2">
      <c r="B92" s="120"/>
      <c r="D92" s="121" t="s">
        <v>78</v>
      </c>
      <c r="E92" s="122" t="s">
        <v>94</v>
      </c>
      <c r="F92" s="122" t="s">
        <v>290</v>
      </c>
      <c r="I92" s="123"/>
      <c r="J92" s="124">
        <f>BK92</f>
        <v>0</v>
      </c>
      <c r="L92" s="120"/>
      <c r="M92" s="125"/>
      <c r="P92" s="126">
        <f>P93+P98+P109</f>
        <v>0</v>
      </c>
      <c r="R92" s="126">
        <f>R93+R98+R109</f>
        <v>0</v>
      </c>
      <c r="T92" s="127">
        <f>T93+T98+T109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BK93+BK98+BK109</f>
        <v>0</v>
      </c>
    </row>
    <row r="93" spans="2:65" s="11" customFormat="1" ht="22.9" customHeight="1" x14ac:dyDescent="0.2">
      <c r="B93" s="120"/>
      <c r="D93" s="121" t="s">
        <v>78</v>
      </c>
      <c r="E93" s="174" t="s">
        <v>1440</v>
      </c>
      <c r="F93" s="174" t="s">
        <v>1441</v>
      </c>
      <c r="I93" s="123"/>
      <c r="J93" s="175">
        <f>BK93</f>
        <v>0</v>
      </c>
      <c r="L93" s="120"/>
      <c r="M93" s="125"/>
      <c r="P93" s="126">
        <f>SUM(P94:P97)</f>
        <v>0</v>
      </c>
      <c r="R93" s="126">
        <f>SUM(R94:R97)</f>
        <v>0</v>
      </c>
      <c r="T93" s="127">
        <f>SUM(T94:T97)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SUM(BK94:BK97)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1723</v>
      </c>
      <c r="F94" s="166" t="s">
        <v>1724</v>
      </c>
      <c r="G94" s="167" t="s">
        <v>191</v>
      </c>
      <c r="H94" s="168">
        <v>30</v>
      </c>
      <c r="I94" s="169"/>
      <c r="J94" s="170">
        <f>ROUND(I94*H94,2)</f>
        <v>0</v>
      </c>
      <c r="K94" s="166" t="s">
        <v>192</v>
      </c>
      <c r="L94" s="171"/>
      <c r="M94" s="172" t="s">
        <v>35</v>
      </c>
      <c r="N94" s="173" t="s">
        <v>50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1885</v>
      </c>
    </row>
    <row r="95" spans="2:65" s="1" customFormat="1" ht="21.75" customHeight="1" x14ac:dyDescent="0.2">
      <c r="B95" s="33"/>
      <c r="C95" s="130" t="s">
        <v>88</v>
      </c>
      <c r="D95" s="130" t="s">
        <v>188</v>
      </c>
      <c r="E95" s="131" t="s">
        <v>1726</v>
      </c>
      <c r="F95" s="132" t="s">
        <v>1727</v>
      </c>
      <c r="G95" s="133" t="s">
        <v>191</v>
      </c>
      <c r="H95" s="134">
        <v>30</v>
      </c>
      <c r="I95" s="135"/>
      <c r="J95" s="136">
        <f>ROUND(I95*H95,2)</f>
        <v>0</v>
      </c>
      <c r="K95" s="132" t="s">
        <v>192</v>
      </c>
      <c r="L95" s="33"/>
      <c r="M95" s="137" t="s">
        <v>35</v>
      </c>
      <c r="N95" s="138" t="s">
        <v>50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193</v>
      </c>
      <c r="AT95" s="141" t="s">
        <v>188</v>
      </c>
      <c r="AU95" s="141" t="s">
        <v>88</v>
      </c>
      <c r="AY95" s="17" t="s">
        <v>187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7" t="s">
        <v>86</v>
      </c>
      <c r="BK95" s="142">
        <f>ROUND(I95*H95,2)</f>
        <v>0</v>
      </c>
      <c r="BL95" s="17" t="s">
        <v>193</v>
      </c>
      <c r="BM95" s="141" t="s">
        <v>1886</v>
      </c>
    </row>
    <row r="96" spans="2:65" s="1" customFormat="1" ht="44.25" customHeight="1" x14ac:dyDescent="0.2">
      <c r="B96" s="33"/>
      <c r="C96" s="130" t="s">
        <v>207</v>
      </c>
      <c r="D96" s="130" t="s">
        <v>188</v>
      </c>
      <c r="E96" s="131" t="s">
        <v>1729</v>
      </c>
      <c r="F96" s="132" t="s">
        <v>1730</v>
      </c>
      <c r="G96" s="133" t="s">
        <v>204</v>
      </c>
      <c r="H96" s="134">
        <v>1</v>
      </c>
      <c r="I96" s="135"/>
      <c r="J96" s="136">
        <f>ROUND(I96*H96,2)</f>
        <v>0</v>
      </c>
      <c r="K96" s="132" t="s">
        <v>192</v>
      </c>
      <c r="L96" s="33"/>
      <c r="M96" s="137" t="s">
        <v>35</v>
      </c>
      <c r="N96" s="138" t="s">
        <v>50</v>
      </c>
      <c r="P96" s="139">
        <f>O96*H96</f>
        <v>0</v>
      </c>
      <c r="Q96" s="139">
        <v>0</v>
      </c>
      <c r="R96" s="139">
        <f>Q96*H96</f>
        <v>0</v>
      </c>
      <c r="S96" s="139">
        <v>0</v>
      </c>
      <c r="T96" s="140">
        <f>S96*H96</f>
        <v>0</v>
      </c>
      <c r="AR96" s="141" t="s">
        <v>205</v>
      </c>
      <c r="AT96" s="141" t="s">
        <v>188</v>
      </c>
      <c r="AU96" s="141" t="s">
        <v>88</v>
      </c>
      <c r="AY96" s="17" t="s">
        <v>187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7" t="s">
        <v>86</v>
      </c>
      <c r="BK96" s="142">
        <f>ROUND(I96*H96,2)</f>
        <v>0</v>
      </c>
      <c r="BL96" s="17" t="s">
        <v>205</v>
      </c>
      <c r="BM96" s="141" t="s">
        <v>1887</v>
      </c>
    </row>
    <row r="97" spans="2:65" s="1" customFormat="1" ht="24.2" customHeight="1" x14ac:dyDescent="0.2">
      <c r="B97" s="33"/>
      <c r="C97" s="130" t="s">
        <v>193</v>
      </c>
      <c r="D97" s="130" t="s">
        <v>188</v>
      </c>
      <c r="E97" s="131" t="s">
        <v>1732</v>
      </c>
      <c r="F97" s="132" t="s">
        <v>1733</v>
      </c>
      <c r="G97" s="133" t="s">
        <v>204</v>
      </c>
      <c r="H97" s="134">
        <v>1</v>
      </c>
      <c r="I97" s="135"/>
      <c r="J97" s="136">
        <f>ROUND(I97*H97,2)</f>
        <v>0</v>
      </c>
      <c r="K97" s="132" t="s">
        <v>192</v>
      </c>
      <c r="L97" s="33"/>
      <c r="M97" s="137" t="s">
        <v>35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205</v>
      </c>
      <c r="AT97" s="141" t="s">
        <v>188</v>
      </c>
      <c r="AU97" s="141" t="s">
        <v>88</v>
      </c>
      <c r="AY97" s="17" t="s">
        <v>187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86</v>
      </c>
      <c r="BK97" s="142">
        <f>ROUND(I97*H97,2)</f>
        <v>0</v>
      </c>
      <c r="BL97" s="17" t="s">
        <v>205</v>
      </c>
      <c r="BM97" s="141" t="s">
        <v>1888</v>
      </c>
    </row>
    <row r="98" spans="2:65" s="11" customFormat="1" ht="22.9" customHeight="1" x14ac:dyDescent="0.2">
      <c r="B98" s="120"/>
      <c r="D98" s="121" t="s">
        <v>78</v>
      </c>
      <c r="E98" s="174" t="s">
        <v>1481</v>
      </c>
      <c r="F98" s="174" t="s">
        <v>1482</v>
      </c>
      <c r="I98" s="123"/>
      <c r="J98" s="175">
        <f>BK98</f>
        <v>0</v>
      </c>
      <c r="L98" s="120"/>
      <c r="M98" s="125"/>
      <c r="P98" s="126">
        <f>SUM(P99:P108)</f>
        <v>0</v>
      </c>
      <c r="R98" s="126">
        <f>SUM(R99:R108)</f>
        <v>0</v>
      </c>
      <c r="T98" s="127">
        <f>SUM(T99:T108)</f>
        <v>0</v>
      </c>
      <c r="AR98" s="121" t="s">
        <v>86</v>
      </c>
      <c r="AT98" s="128" t="s">
        <v>78</v>
      </c>
      <c r="AU98" s="128" t="s">
        <v>86</v>
      </c>
      <c r="AY98" s="121" t="s">
        <v>187</v>
      </c>
      <c r="BK98" s="129">
        <f>SUM(BK99:BK108)</f>
        <v>0</v>
      </c>
    </row>
    <row r="99" spans="2:65" s="1" customFormat="1" ht="16.5" customHeight="1" x14ac:dyDescent="0.2">
      <c r="B99" s="33"/>
      <c r="C99" s="164" t="s">
        <v>219</v>
      </c>
      <c r="D99" s="164" t="s">
        <v>213</v>
      </c>
      <c r="E99" s="165" t="s">
        <v>301</v>
      </c>
      <c r="F99" s="166" t="s">
        <v>302</v>
      </c>
      <c r="G99" s="167" t="s">
        <v>191</v>
      </c>
      <c r="H99" s="168">
        <v>5</v>
      </c>
      <c r="I99" s="169"/>
      <c r="J99" s="170">
        <f>ROUND(I99*H99,2)</f>
        <v>0</v>
      </c>
      <c r="K99" s="166" t="s">
        <v>192</v>
      </c>
      <c r="L99" s="171"/>
      <c r="M99" s="172" t="s">
        <v>35</v>
      </c>
      <c r="N99" s="173" t="s">
        <v>50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216</v>
      </c>
      <c r="AT99" s="141" t="s">
        <v>213</v>
      </c>
      <c r="AU99" s="141" t="s">
        <v>88</v>
      </c>
      <c r="AY99" s="17" t="s">
        <v>187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7" t="s">
        <v>86</v>
      </c>
      <c r="BK99" s="142">
        <f>ROUND(I99*H99,2)</f>
        <v>0</v>
      </c>
      <c r="BL99" s="17" t="s">
        <v>217</v>
      </c>
      <c r="BM99" s="141" t="s">
        <v>1889</v>
      </c>
    </row>
    <row r="100" spans="2:65" s="1" customFormat="1" ht="16.5" customHeight="1" x14ac:dyDescent="0.2">
      <c r="B100" s="33"/>
      <c r="C100" s="130" t="s">
        <v>223</v>
      </c>
      <c r="D100" s="130" t="s">
        <v>188</v>
      </c>
      <c r="E100" s="131" t="s">
        <v>1484</v>
      </c>
      <c r="F100" s="132" t="s">
        <v>1485</v>
      </c>
      <c r="G100" s="133" t="s">
        <v>191</v>
      </c>
      <c r="H100" s="134">
        <v>5</v>
      </c>
      <c r="I100" s="135"/>
      <c r="J100" s="136">
        <f>ROUND(I100*H100,2)</f>
        <v>0</v>
      </c>
      <c r="K100" s="132" t="s">
        <v>192</v>
      </c>
      <c r="L100" s="33"/>
      <c r="M100" s="137" t="s">
        <v>35</v>
      </c>
      <c r="N100" s="138" t="s">
        <v>50</v>
      </c>
      <c r="P100" s="139">
        <f>O100*H100</f>
        <v>0</v>
      </c>
      <c r="Q100" s="139">
        <v>0</v>
      </c>
      <c r="R100" s="139">
        <f>Q100*H100</f>
        <v>0</v>
      </c>
      <c r="S100" s="139">
        <v>0</v>
      </c>
      <c r="T100" s="140">
        <f>S100*H100</f>
        <v>0</v>
      </c>
      <c r="AR100" s="141" t="s">
        <v>269</v>
      </c>
      <c r="AT100" s="141" t="s">
        <v>188</v>
      </c>
      <c r="AU100" s="141" t="s">
        <v>88</v>
      </c>
      <c r="AY100" s="17" t="s">
        <v>187</v>
      </c>
      <c r="BE100" s="142">
        <f>IF(N100="základní",J100,0)</f>
        <v>0</v>
      </c>
      <c r="BF100" s="142">
        <f>IF(N100="snížená",J100,0)</f>
        <v>0</v>
      </c>
      <c r="BG100" s="142">
        <f>IF(N100="zákl. přenesená",J100,0)</f>
        <v>0</v>
      </c>
      <c r="BH100" s="142">
        <f>IF(N100="sníž. přenesená",J100,0)</f>
        <v>0</v>
      </c>
      <c r="BI100" s="142">
        <f>IF(N100="nulová",J100,0)</f>
        <v>0</v>
      </c>
      <c r="BJ100" s="17" t="s">
        <v>86</v>
      </c>
      <c r="BK100" s="142">
        <f>ROUND(I100*H100,2)</f>
        <v>0</v>
      </c>
      <c r="BL100" s="17" t="s">
        <v>269</v>
      </c>
      <c r="BM100" s="141" t="s">
        <v>1890</v>
      </c>
    </row>
    <row r="101" spans="2:65" s="1" customFormat="1" ht="19.5" x14ac:dyDescent="0.2">
      <c r="B101" s="33"/>
      <c r="D101" s="144" t="s">
        <v>298</v>
      </c>
      <c r="F101" s="176" t="s">
        <v>1487</v>
      </c>
      <c r="I101" s="177"/>
      <c r="L101" s="33"/>
      <c r="M101" s="178"/>
      <c r="T101" s="54"/>
      <c r="AT101" s="17" t="s">
        <v>298</v>
      </c>
      <c r="AU101" s="17" t="s">
        <v>88</v>
      </c>
    </row>
    <row r="102" spans="2:65" s="1" customFormat="1" ht="21.75" customHeight="1" x14ac:dyDescent="0.2">
      <c r="B102" s="33"/>
      <c r="C102" s="164" t="s">
        <v>227</v>
      </c>
      <c r="D102" s="164" t="s">
        <v>213</v>
      </c>
      <c r="E102" s="165" t="s">
        <v>1488</v>
      </c>
      <c r="F102" s="166" t="s">
        <v>1489</v>
      </c>
      <c r="G102" s="167" t="s">
        <v>191</v>
      </c>
      <c r="H102" s="168">
        <v>25</v>
      </c>
      <c r="I102" s="169"/>
      <c r="J102" s="170">
        <f>ROUND(I102*H102,2)</f>
        <v>0</v>
      </c>
      <c r="K102" s="166" t="s">
        <v>192</v>
      </c>
      <c r="L102" s="171"/>
      <c r="M102" s="172" t="s">
        <v>35</v>
      </c>
      <c r="N102" s="173" t="s">
        <v>50</v>
      </c>
      <c r="P102" s="139">
        <f>O102*H102</f>
        <v>0</v>
      </c>
      <c r="Q102" s="139">
        <v>0</v>
      </c>
      <c r="R102" s="139">
        <f>Q102*H102</f>
        <v>0</v>
      </c>
      <c r="S102" s="139">
        <v>0</v>
      </c>
      <c r="T102" s="140">
        <f>S102*H102</f>
        <v>0</v>
      </c>
      <c r="AR102" s="141" t="s">
        <v>216</v>
      </c>
      <c r="AT102" s="141" t="s">
        <v>213</v>
      </c>
      <c r="AU102" s="141" t="s">
        <v>88</v>
      </c>
      <c r="AY102" s="17" t="s">
        <v>187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7" t="s">
        <v>86</v>
      </c>
      <c r="BK102" s="142">
        <f>ROUND(I102*H102,2)</f>
        <v>0</v>
      </c>
      <c r="BL102" s="17" t="s">
        <v>217</v>
      </c>
      <c r="BM102" s="141" t="s">
        <v>1891</v>
      </c>
    </row>
    <row r="103" spans="2:65" s="1" customFormat="1" ht="16.5" customHeight="1" x14ac:dyDescent="0.2">
      <c r="B103" s="33"/>
      <c r="C103" s="130" t="s">
        <v>235</v>
      </c>
      <c r="D103" s="130" t="s">
        <v>188</v>
      </c>
      <c r="E103" s="131" t="s">
        <v>1491</v>
      </c>
      <c r="F103" s="132" t="s">
        <v>1492</v>
      </c>
      <c r="G103" s="133" t="s">
        <v>191</v>
      </c>
      <c r="H103" s="134">
        <v>25</v>
      </c>
      <c r="I103" s="135"/>
      <c r="J103" s="136">
        <f>ROUND(I103*H103,2)</f>
        <v>0</v>
      </c>
      <c r="K103" s="132" t="s">
        <v>192</v>
      </c>
      <c r="L103" s="33"/>
      <c r="M103" s="137" t="s">
        <v>35</v>
      </c>
      <c r="N103" s="138" t="s">
        <v>50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86</v>
      </c>
      <c r="AT103" s="141" t="s">
        <v>188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86</v>
      </c>
      <c r="BM103" s="141" t="s">
        <v>1892</v>
      </c>
    </row>
    <row r="104" spans="2:65" s="1" customFormat="1" ht="19.5" x14ac:dyDescent="0.2">
      <c r="B104" s="33"/>
      <c r="D104" s="144" t="s">
        <v>298</v>
      </c>
      <c r="F104" s="176" t="s">
        <v>1494</v>
      </c>
      <c r="I104" s="177"/>
      <c r="L104" s="33"/>
      <c r="M104" s="178"/>
      <c r="T104" s="54"/>
      <c r="AT104" s="17" t="s">
        <v>298</v>
      </c>
      <c r="AU104" s="17" t="s">
        <v>88</v>
      </c>
    </row>
    <row r="105" spans="2:65" s="1" customFormat="1" ht="16.5" customHeight="1" x14ac:dyDescent="0.2">
      <c r="B105" s="33"/>
      <c r="C105" s="130" t="s">
        <v>239</v>
      </c>
      <c r="D105" s="130" t="s">
        <v>188</v>
      </c>
      <c r="E105" s="131" t="s">
        <v>1495</v>
      </c>
      <c r="F105" s="132" t="s">
        <v>1496</v>
      </c>
      <c r="G105" s="133" t="s">
        <v>191</v>
      </c>
      <c r="H105" s="134">
        <v>25</v>
      </c>
      <c r="I105" s="135"/>
      <c r="J105" s="136">
        <f>ROUND(I105*H105,2)</f>
        <v>0</v>
      </c>
      <c r="K105" s="132" t="s">
        <v>192</v>
      </c>
      <c r="L105" s="33"/>
      <c r="M105" s="137" t="s">
        <v>35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86</v>
      </c>
      <c r="AT105" s="141" t="s">
        <v>188</v>
      </c>
      <c r="AU105" s="141" t="s">
        <v>88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86</v>
      </c>
      <c r="BM105" s="141" t="s">
        <v>1893</v>
      </c>
    </row>
    <row r="106" spans="2:65" s="1" customFormat="1" ht="16.5" customHeight="1" x14ac:dyDescent="0.2">
      <c r="B106" s="33"/>
      <c r="C106" s="164" t="s">
        <v>243</v>
      </c>
      <c r="D106" s="164" t="s">
        <v>213</v>
      </c>
      <c r="E106" s="165" t="s">
        <v>1498</v>
      </c>
      <c r="F106" s="166" t="s">
        <v>1499</v>
      </c>
      <c r="G106" s="167" t="s">
        <v>191</v>
      </c>
      <c r="H106" s="168">
        <v>25</v>
      </c>
      <c r="I106" s="169"/>
      <c r="J106" s="170">
        <f>ROUND(I106*H106,2)</f>
        <v>0</v>
      </c>
      <c r="K106" s="166" t="s">
        <v>192</v>
      </c>
      <c r="L106" s="171"/>
      <c r="M106" s="172" t="s">
        <v>35</v>
      </c>
      <c r="N106" s="173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216</v>
      </c>
      <c r="AT106" s="141" t="s">
        <v>213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217</v>
      </c>
      <c r="BM106" s="141" t="s">
        <v>1894</v>
      </c>
    </row>
    <row r="107" spans="2:65" s="1" customFormat="1" ht="16.5" customHeight="1" x14ac:dyDescent="0.2">
      <c r="B107" s="33"/>
      <c r="C107" s="164" t="s">
        <v>247</v>
      </c>
      <c r="D107" s="164" t="s">
        <v>213</v>
      </c>
      <c r="E107" s="165" t="s">
        <v>1501</v>
      </c>
      <c r="F107" s="166" t="s">
        <v>1502</v>
      </c>
      <c r="G107" s="167" t="s">
        <v>204</v>
      </c>
      <c r="H107" s="168">
        <v>3</v>
      </c>
      <c r="I107" s="169"/>
      <c r="J107" s="170">
        <f>ROUND(I107*H107,2)</f>
        <v>0</v>
      </c>
      <c r="K107" s="166" t="s">
        <v>192</v>
      </c>
      <c r="L107" s="171"/>
      <c r="M107" s="172" t="s">
        <v>35</v>
      </c>
      <c r="N107" s="173" t="s">
        <v>50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216</v>
      </c>
      <c r="AT107" s="141" t="s">
        <v>213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217</v>
      </c>
      <c r="BM107" s="141" t="s">
        <v>1895</v>
      </c>
    </row>
    <row r="108" spans="2:65" s="1" customFormat="1" ht="16.5" customHeight="1" x14ac:dyDescent="0.2">
      <c r="B108" s="33"/>
      <c r="C108" s="164" t="s">
        <v>253</v>
      </c>
      <c r="D108" s="164" t="s">
        <v>213</v>
      </c>
      <c r="E108" s="165" t="s">
        <v>1507</v>
      </c>
      <c r="F108" s="166" t="s">
        <v>1508</v>
      </c>
      <c r="G108" s="167" t="s">
        <v>204</v>
      </c>
      <c r="H108" s="168">
        <v>13</v>
      </c>
      <c r="I108" s="169"/>
      <c r="J108" s="170">
        <f>ROUND(I108*H108,2)</f>
        <v>0</v>
      </c>
      <c r="K108" s="166" t="s">
        <v>192</v>
      </c>
      <c r="L108" s="171"/>
      <c r="M108" s="172" t="s">
        <v>35</v>
      </c>
      <c r="N108" s="173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216</v>
      </c>
      <c r="AT108" s="141" t="s">
        <v>213</v>
      </c>
      <c r="AU108" s="141" t="s">
        <v>88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217</v>
      </c>
      <c r="BM108" s="141" t="s">
        <v>1896</v>
      </c>
    </row>
    <row r="109" spans="2:65" s="11" customFormat="1" ht="22.9" customHeight="1" x14ac:dyDescent="0.2">
      <c r="B109" s="120"/>
      <c r="D109" s="121" t="s">
        <v>78</v>
      </c>
      <c r="E109" s="174" t="s">
        <v>1510</v>
      </c>
      <c r="F109" s="174" t="s">
        <v>1511</v>
      </c>
      <c r="I109" s="123"/>
      <c r="J109" s="175">
        <f>BK109</f>
        <v>0</v>
      </c>
      <c r="L109" s="120"/>
      <c r="M109" s="125"/>
      <c r="P109" s="126">
        <f>SUM(P110:P120)</f>
        <v>0</v>
      </c>
      <c r="R109" s="126">
        <f>SUM(R110:R120)</f>
        <v>0</v>
      </c>
      <c r="T109" s="127">
        <f>SUM(T110:T120)</f>
        <v>0</v>
      </c>
      <c r="AR109" s="121" t="s">
        <v>86</v>
      </c>
      <c r="AT109" s="128" t="s">
        <v>78</v>
      </c>
      <c r="AU109" s="128" t="s">
        <v>86</v>
      </c>
      <c r="AY109" s="121" t="s">
        <v>187</v>
      </c>
      <c r="BK109" s="129">
        <f>SUM(BK110:BK120)</f>
        <v>0</v>
      </c>
    </row>
    <row r="110" spans="2:65" s="1" customFormat="1" ht="16.5" customHeight="1" x14ac:dyDescent="0.2">
      <c r="B110" s="33"/>
      <c r="C110" s="164" t="s">
        <v>257</v>
      </c>
      <c r="D110" s="164" t="s">
        <v>213</v>
      </c>
      <c r="E110" s="165" t="s">
        <v>1512</v>
      </c>
      <c r="F110" s="166" t="s">
        <v>1513</v>
      </c>
      <c r="G110" s="167" t="s">
        <v>191</v>
      </c>
      <c r="H110" s="168">
        <v>15</v>
      </c>
      <c r="I110" s="169"/>
      <c r="J110" s="170">
        <f>ROUND(I110*H110,2)</f>
        <v>0</v>
      </c>
      <c r="K110" s="166" t="s">
        <v>192</v>
      </c>
      <c r="L110" s="171"/>
      <c r="M110" s="172" t="s">
        <v>35</v>
      </c>
      <c r="N110" s="173" t="s">
        <v>50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216</v>
      </c>
      <c r="AT110" s="141" t="s">
        <v>213</v>
      </c>
      <c r="AU110" s="141" t="s">
        <v>88</v>
      </c>
      <c r="AY110" s="17" t="s">
        <v>187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7" t="s">
        <v>86</v>
      </c>
      <c r="BK110" s="142">
        <f>ROUND(I110*H110,2)</f>
        <v>0</v>
      </c>
      <c r="BL110" s="17" t="s">
        <v>217</v>
      </c>
      <c r="BM110" s="141" t="s">
        <v>1897</v>
      </c>
    </row>
    <row r="111" spans="2:65" s="1" customFormat="1" ht="16.5" customHeight="1" x14ac:dyDescent="0.2">
      <c r="B111" s="33"/>
      <c r="C111" s="164" t="s">
        <v>261</v>
      </c>
      <c r="D111" s="164" t="s">
        <v>213</v>
      </c>
      <c r="E111" s="165" t="s">
        <v>1515</v>
      </c>
      <c r="F111" s="166" t="s">
        <v>1516</v>
      </c>
      <c r="G111" s="167" t="s">
        <v>191</v>
      </c>
      <c r="H111" s="168">
        <v>10</v>
      </c>
      <c r="I111" s="169"/>
      <c r="J111" s="170">
        <f>ROUND(I111*H111,2)</f>
        <v>0</v>
      </c>
      <c r="K111" s="166" t="s">
        <v>192</v>
      </c>
      <c r="L111" s="171"/>
      <c r="M111" s="172" t="s">
        <v>35</v>
      </c>
      <c r="N111" s="173" t="s">
        <v>50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216</v>
      </c>
      <c r="AT111" s="141" t="s">
        <v>213</v>
      </c>
      <c r="AU111" s="141" t="s">
        <v>88</v>
      </c>
      <c r="AY111" s="17" t="s">
        <v>187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7" t="s">
        <v>86</v>
      </c>
      <c r="BK111" s="142">
        <f>ROUND(I111*H111,2)</f>
        <v>0</v>
      </c>
      <c r="BL111" s="17" t="s">
        <v>217</v>
      </c>
      <c r="BM111" s="141" t="s">
        <v>1898</v>
      </c>
    </row>
    <row r="112" spans="2:65" s="1" customFormat="1" ht="44.25" customHeight="1" x14ac:dyDescent="0.2">
      <c r="B112" s="33"/>
      <c r="C112" s="130" t="s">
        <v>8</v>
      </c>
      <c r="D112" s="130" t="s">
        <v>188</v>
      </c>
      <c r="E112" s="131" t="s">
        <v>1518</v>
      </c>
      <c r="F112" s="132" t="s">
        <v>1519</v>
      </c>
      <c r="G112" s="133" t="s">
        <v>191</v>
      </c>
      <c r="H112" s="134">
        <v>25</v>
      </c>
      <c r="I112" s="135"/>
      <c r="J112" s="136">
        <f>ROUND(I112*H112,2)</f>
        <v>0</v>
      </c>
      <c r="K112" s="132" t="s">
        <v>192</v>
      </c>
      <c r="L112" s="33"/>
      <c r="M112" s="137" t="s">
        <v>35</v>
      </c>
      <c r="N112" s="138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193</v>
      </c>
      <c r="AT112" s="141" t="s">
        <v>188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193</v>
      </c>
      <c r="BM112" s="141" t="s">
        <v>1899</v>
      </c>
    </row>
    <row r="113" spans="2:65" s="1" customFormat="1" ht="16.5" customHeight="1" x14ac:dyDescent="0.2">
      <c r="B113" s="33"/>
      <c r="C113" s="164" t="s">
        <v>269</v>
      </c>
      <c r="D113" s="164" t="s">
        <v>213</v>
      </c>
      <c r="E113" s="165" t="s">
        <v>1521</v>
      </c>
      <c r="F113" s="166" t="s">
        <v>1522</v>
      </c>
      <c r="G113" s="167" t="s">
        <v>204</v>
      </c>
      <c r="H113" s="168">
        <v>4</v>
      </c>
      <c r="I113" s="169"/>
      <c r="J113" s="170">
        <f>ROUND(I113*H113,2)</f>
        <v>0</v>
      </c>
      <c r="K113" s="166" t="s">
        <v>192</v>
      </c>
      <c r="L113" s="171"/>
      <c r="M113" s="172" t="s">
        <v>35</v>
      </c>
      <c r="N113" s="173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216</v>
      </c>
      <c r="AT113" s="141" t="s">
        <v>213</v>
      </c>
      <c r="AU113" s="141" t="s">
        <v>88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217</v>
      </c>
      <c r="BM113" s="141" t="s">
        <v>1900</v>
      </c>
    </row>
    <row r="114" spans="2:65" s="1" customFormat="1" ht="24.2" customHeight="1" x14ac:dyDescent="0.2">
      <c r="B114" s="33"/>
      <c r="C114" s="130" t="s">
        <v>273</v>
      </c>
      <c r="D114" s="130" t="s">
        <v>188</v>
      </c>
      <c r="E114" s="131" t="s">
        <v>1524</v>
      </c>
      <c r="F114" s="132" t="s">
        <v>1525</v>
      </c>
      <c r="G114" s="133" t="s">
        <v>204</v>
      </c>
      <c r="H114" s="134">
        <v>9</v>
      </c>
      <c r="I114" s="135"/>
      <c r="J114" s="136">
        <f>ROUND(I114*H114,2)</f>
        <v>0</v>
      </c>
      <c r="K114" s="132" t="s">
        <v>192</v>
      </c>
      <c r="L114" s="33"/>
      <c r="M114" s="137" t="s">
        <v>35</v>
      </c>
      <c r="N114" s="138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193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193</v>
      </c>
      <c r="BM114" s="141" t="s">
        <v>1901</v>
      </c>
    </row>
    <row r="115" spans="2:65" s="1" customFormat="1" ht="19.5" x14ac:dyDescent="0.2">
      <c r="B115" s="33"/>
      <c r="D115" s="144" t="s">
        <v>298</v>
      </c>
      <c r="F115" s="176" t="s">
        <v>1527</v>
      </c>
      <c r="I115" s="177"/>
      <c r="L115" s="33"/>
      <c r="M115" s="178"/>
      <c r="T115" s="54"/>
      <c r="AT115" s="17" t="s">
        <v>298</v>
      </c>
      <c r="AU115" s="17" t="s">
        <v>88</v>
      </c>
    </row>
    <row r="116" spans="2:65" s="1" customFormat="1" ht="16.5" customHeight="1" x14ac:dyDescent="0.2">
      <c r="B116" s="33"/>
      <c r="C116" s="130" t="s">
        <v>277</v>
      </c>
      <c r="D116" s="130" t="s">
        <v>188</v>
      </c>
      <c r="E116" s="131" t="s">
        <v>1528</v>
      </c>
      <c r="F116" s="132" t="s">
        <v>1529</v>
      </c>
      <c r="G116" s="133" t="s">
        <v>204</v>
      </c>
      <c r="H116" s="134">
        <v>4</v>
      </c>
      <c r="I116" s="135"/>
      <c r="J116" s="136">
        <f>ROUND(I116*H116,2)</f>
        <v>0</v>
      </c>
      <c r="K116" s="132" t="s">
        <v>192</v>
      </c>
      <c r="L116" s="33"/>
      <c r="M116" s="137" t="s">
        <v>35</v>
      </c>
      <c r="N116" s="138" t="s">
        <v>50</v>
      </c>
      <c r="P116" s="139">
        <f>O116*H116</f>
        <v>0</v>
      </c>
      <c r="Q116" s="139">
        <v>0</v>
      </c>
      <c r="R116" s="139">
        <f>Q116*H116</f>
        <v>0</v>
      </c>
      <c r="S116" s="139">
        <v>0</v>
      </c>
      <c r="T116" s="140">
        <f>S116*H116</f>
        <v>0</v>
      </c>
      <c r="AR116" s="141" t="s">
        <v>193</v>
      </c>
      <c r="AT116" s="141" t="s">
        <v>188</v>
      </c>
      <c r="AU116" s="141" t="s">
        <v>88</v>
      </c>
      <c r="AY116" s="17" t="s">
        <v>187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7" t="s">
        <v>86</v>
      </c>
      <c r="BK116" s="142">
        <f>ROUND(I116*H116,2)</f>
        <v>0</v>
      </c>
      <c r="BL116" s="17" t="s">
        <v>193</v>
      </c>
      <c r="BM116" s="141" t="s">
        <v>1902</v>
      </c>
    </row>
    <row r="117" spans="2:65" s="1" customFormat="1" ht="16.5" customHeight="1" x14ac:dyDescent="0.2">
      <c r="B117" s="33"/>
      <c r="C117" s="164" t="s">
        <v>281</v>
      </c>
      <c r="D117" s="164" t="s">
        <v>213</v>
      </c>
      <c r="E117" s="165" t="s">
        <v>1531</v>
      </c>
      <c r="F117" s="166" t="s">
        <v>1532</v>
      </c>
      <c r="G117" s="167" t="s">
        <v>204</v>
      </c>
      <c r="H117" s="168">
        <v>9</v>
      </c>
      <c r="I117" s="169"/>
      <c r="J117" s="170">
        <f>ROUND(I117*H117,2)</f>
        <v>0</v>
      </c>
      <c r="K117" s="166" t="s">
        <v>192</v>
      </c>
      <c r="L117" s="171"/>
      <c r="M117" s="172" t="s">
        <v>35</v>
      </c>
      <c r="N117" s="173" t="s">
        <v>50</v>
      </c>
      <c r="P117" s="139">
        <f>O117*H117</f>
        <v>0</v>
      </c>
      <c r="Q117" s="139">
        <v>0</v>
      </c>
      <c r="R117" s="139">
        <f>Q117*H117</f>
        <v>0</v>
      </c>
      <c r="S117" s="139">
        <v>0</v>
      </c>
      <c r="T117" s="140">
        <f>S117*H117</f>
        <v>0</v>
      </c>
      <c r="AR117" s="141" t="s">
        <v>216</v>
      </c>
      <c r="AT117" s="141" t="s">
        <v>213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217</v>
      </c>
      <c r="BM117" s="141" t="s">
        <v>1903</v>
      </c>
    </row>
    <row r="118" spans="2:65" s="1" customFormat="1" ht="19.5" x14ac:dyDescent="0.2">
      <c r="B118" s="33"/>
      <c r="D118" s="144" t="s">
        <v>298</v>
      </c>
      <c r="F118" s="176" t="s">
        <v>1527</v>
      </c>
      <c r="I118" s="177"/>
      <c r="L118" s="33"/>
      <c r="M118" s="178"/>
      <c r="T118" s="54"/>
      <c r="AT118" s="17" t="s">
        <v>298</v>
      </c>
      <c r="AU118" s="17" t="s">
        <v>88</v>
      </c>
    </row>
    <row r="119" spans="2:65" s="1" customFormat="1" ht="16.5" customHeight="1" x14ac:dyDescent="0.2">
      <c r="B119" s="33"/>
      <c r="C119" s="130" t="s">
        <v>285</v>
      </c>
      <c r="D119" s="130" t="s">
        <v>188</v>
      </c>
      <c r="E119" s="131" t="s">
        <v>1534</v>
      </c>
      <c r="F119" s="132" t="s">
        <v>1535</v>
      </c>
      <c r="G119" s="133" t="s">
        <v>204</v>
      </c>
      <c r="H119" s="134">
        <v>4</v>
      </c>
      <c r="I119" s="135"/>
      <c r="J119" s="136">
        <f>ROUND(I119*H119,2)</f>
        <v>0</v>
      </c>
      <c r="K119" s="132" t="s">
        <v>192</v>
      </c>
      <c r="L119" s="33"/>
      <c r="M119" s="137" t="s">
        <v>35</v>
      </c>
      <c r="N119" s="138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193</v>
      </c>
      <c r="AT119" s="141" t="s">
        <v>188</v>
      </c>
      <c r="AU119" s="141" t="s">
        <v>88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193</v>
      </c>
      <c r="BM119" s="141" t="s">
        <v>1904</v>
      </c>
    </row>
    <row r="120" spans="2:65" s="1" customFormat="1" ht="16.5" customHeight="1" x14ac:dyDescent="0.2">
      <c r="B120" s="33"/>
      <c r="C120" s="164" t="s">
        <v>7</v>
      </c>
      <c r="D120" s="164" t="s">
        <v>213</v>
      </c>
      <c r="E120" s="165" t="s">
        <v>1537</v>
      </c>
      <c r="F120" s="166" t="s">
        <v>1538</v>
      </c>
      <c r="G120" s="167" t="s">
        <v>204</v>
      </c>
      <c r="H120" s="168">
        <v>4</v>
      </c>
      <c r="I120" s="169"/>
      <c r="J120" s="170">
        <f>ROUND(I120*H120,2)</f>
        <v>0</v>
      </c>
      <c r="K120" s="166" t="s">
        <v>192</v>
      </c>
      <c r="L120" s="171"/>
      <c r="M120" s="172" t="s">
        <v>35</v>
      </c>
      <c r="N120" s="173" t="s">
        <v>50</v>
      </c>
      <c r="P120" s="139">
        <f>O120*H120</f>
        <v>0</v>
      </c>
      <c r="Q120" s="139">
        <v>0</v>
      </c>
      <c r="R120" s="139">
        <f>Q120*H120</f>
        <v>0</v>
      </c>
      <c r="S120" s="139">
        <v>0</v>
      </c>
      <c r="T120" s="140">
        <f>S120*H120</f>
        <v>0</v>
      </c>
      <c r="AR120" s="141" t="s">
        <v>216</v>
      </c>
      <c r="AT120" s="141" t="s">
        <v>213</v>
      </c>
      <c r="AU120" s="141" t="s">
        <v>88</v>
      </c>
      <c r="AY120" s="17" t="s">
        <v>187</v>
      </c>
      <c r="BE120" s="142">
        <f>IF(N120="základní",J120,0)</f>
        <v>0</v>
      </c>
      <c r="BF120" s="142">
        <f>IF(N120="snížená",J120,0)</f>
        <v>0</v>
      </c>
      <c r="BG120" s="142">
        <f>IF(N120="zákl. přenesená",J120,0)</f>
        <v>0</v>
      </c>
      <c r="BH120" s="142">
        <f>IF(N120="sníž. přenesená",J120,0)</f>
        <v>0</v>
      </c>
      <c r="BI120" s="142">
        <f>IF(N120="nulová",J120,0)</f>
        <v>0</v>
      </c>
      <c r="BJ120" s="17" t="s">
        <v>86</v>
      </c>
      <c r="BK120" s="142">
        <f>ROUND(I120*H120,2)</f>
        <v>0</v>
      </c>
      <c r="BL120" s="17" t="s">
        <v>217</v>
      </c>
      <c r="BM120" s="141" t="s">
        <v>1905</v>
      </c>
    </row>
    <row r="121" spans="2:65" s="11" customFormat="1" ht="25.9" customHeight="1" x14ac:dyDescent="0.2">
      <c r="B121" s="120"/>
      <c r="D121" s="121" t="s">
        <v>78</v>
      </c>
      <c r="E121" s="122" t="s">
        <v>541</v>
      </c>
      <c r="F121" s="122" t="s">
        <v>1540</v>
      </c>
      <c r="I121" s="123"/>
      <c r="J121" s="124">
        <f>BK121</f>
        <v>0</v>
      </c>
      <c r="L121" s="120"/>
      <c r="M121" s="125"/>
      <c r="P121" s="126">
        <f>SUM(P122:P123)</f>
        <v>0</v>
      </c>
      <c r="R121" s="126">
        <f>SUM(R122:R123)</f>
        <v>0</v>
      </c>
      <c r="T121" s="127">
        <f>SUM(T122:T123)</f>
        <v>0</v>
      </c>
      <c r="AR121" s="121" t="s">
        <v>86</v>
      </c>
      <c r="AT121" s="128" t="s">
        <v>78</v>
      </c>
      <c r="AU121" s="128" t="s">
        <v>79</v>
      </c>
      <c r="AY121" s="121" t="s">
        <v>187</v>
      </c>
      <c r="BK121" s="129">
        <f>SUM(BK122:BK123)</f>
        <v>0</v>
      </c>
    </row>
    <row r="122" spans="2:65" s="1" customFormat="1" ht="16.5" customHeight="1" x14ac:dyDescent="0.2">
      <c r="B122" s="33"/>
      <c r="C122" s="164" t="s">
        <v>294</v>
      </c>
      <c r="D122" s="164" t="s">
        <v>213</v>
      </c>
      <c r="E122" s="165" t="s">
        <v>1564</v>
      </c>
      <c r="F122" s="166" t="s">
        <v>1565</v>
      </c>
      <c r="G122" s="167" t="s">
        <v>204</v>
      </c>
      <c r="H122" s="168">
        <v>1</v>
      </c>
      <c r="I122" s="169"/>
      <c r="J122" s="170">
        <f>ROUND(I122*H122,2)</f>
        <v>0</v>
      </c>
      <c r="K122" s="166" t="s">
        <v>192</v>
      </c>
      <c r="L122" s="171"/>
      <c r="M122" s="172" t="s">
        <v>35</v>
      </c>
      <c r="N122" s="173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395</v>
      </c>
      <c r="AT122" s="141" t="s">
        <v>213</v>
      </c>
      <c r="AU122" s="141" t="s">
        <v>86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395</v>
      </c>
      <c r="BM122" s="141" t="s">
        <v>1906</v>
      </c>
    </row>
    <row r="123" spans="2:65" s="1" customFormat="1" ht="24.2" customHeight="1" x14ac:dyDescent="0.2">
      <c r="B123" s="33"/>
      <c r="C123" s="130" t="s">
        <v>300</v>
      </c>
      <c r="D123" s="130" t="s">
        <v>188</v>
      </c>
      <c r="E123" s="131" t="s">
        <v>1634</v>
      </c>
      <c r="F123" s="132" t="s">
        <v>1635</v>
      </c>
      <c r="G123" s="133" t="s">
        <v>204</v>
      </c>
      <c r="H123" s="134">
        <v>1</v>
      </c>
      <c r="I123" s="135"/>
      <c r="J123" s="136">
        <f>ROUND(I123*H123,2)</f>
        <v>0</v>
      </c>
      <c r="K123" s="132" t="s">
        <v>192</v>
      </c>
      <c r="L123" s="33"/>
      <c r="M123" s="137" t="s">
        <v>35</v>
      </c>
      <c r="N123" s="138" t="s">
        <v>50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205</v>
      </c>
      <c r="AT123" s="141" t="s">
        <v>188</v>
      </c>
      <c r="AU123" s="141" t="s">
        <v>86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205</v>
      </c>
      <c r="BM123" s="141" t="s">
        <v>1907</v>
      </c>
    </row>
    <row r="124" spans="2:65" s="11" customFormat="1" ht="25.9" customHeight="1" x14ac:dyDescent="0.2">
      <c r="B124" s="120"/>
      <c r="D124" s="121" t="s">
        <v>78</v>
      </c>
      <c r="E124" s="122" t="s">
        <v>683</v>
      </c>
      <c r="F124" s="122" t="s">
        <v>1641</v>
      </c>
      <c r="I124" s="123"/>
      <c r="J124" s="124">
        <f>BK124</f>
        <v>0</v>
      </c>
      <c r="L124" s="120"/>
      <c r="M124" s="125"/>
      <c r="P124" s="126">
        <f>SUM(P125:P130)</f>
        <v>0</v>
      </c>
      <c r="R124" s="126">
        <f>SUM(R125:R130)</f>
        <v>0</v>
      </c>
      <c r="T124" s="127">
        <f>SUM(T125:T130)</f>
        <v>0</v>
      </c>
      <c r="AR124" s="121" t="s">
        <v>86</v>
      </c>
      <c r="AT124" s="128" t="s">
        <v>78</v>
      </c>
      <c r="AU124" s="128" t="s">
        <v>79</v>
      </c>
      <c r="AY124" s="121" t="s">
        <v>187</v>
      </c>
      <c r="BK124" s="129">
        <f>SUM(BK125:BK130)</f>
        <v>0</v>
      </c>
    </row>
    <row r="125" spans="2:65" s="1" customFormat="1" ht="24.2" customHeight="1" x14ac:dyDescent="0.2">
      <c r="B125" s="33"/>
      <c r="C125" s="130" t="s">
        <v>309</v>
      </c>
      <c r="D125" s="130" t="s">
        <v>188</v>
      </c>
      <c r="E125" s="131" t="s">
        <v>1642</v>
      </c>
      <c r="F125" s="132" t="s">
        <v>1643</v>
      </c>
      <c r="G125" s="133" t="s">
        <v>204</v>
      </c>
      <c r="H125" s="134">
        <v>1</v>
      </c>
      <c r="I125" s="135"/>
      <c r="J125" s="136">
        <f>ROUND(I125*H125,2)</f>
        <v>0</v>
      </c>
      <c r="K125" s="132" t="s">
        <v>192</v>
      </c>
      <c r="L125" s="33"/>
      <c r="M125" s="137" t="s">
        <v>35</v>
      </c>
      <c r="N125" s="138" t="s">
        <v>50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205</v>
      </c>
      <c r="AT125" s="141" t="s">
        <v>188</v>
      </c>
      <c r="AU125" s="141" t="s">
        <v>86</v>
      </c>
      <c r="AY125" s="17" t="s">
        <v>187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7" t="s">
        <v>86</v>
      </c>
      <c r="BK125" s="142">
        <f>ROUND(I125*H125,2)</f>
        <v>0</v>
      </c>
      <c r="BL125" s="17" t="s">
        <v>205</v>
      </c>
      <c r="BM125" s="141" t="s">
        <v>1908</v>
      </c>
    </row>
    <row r="126" spans="2:65" s="1" customFormat="1" ht="24.2" customHeight="1" x14ac:dyDescent="0.2">
      <c r="B126" s="33"/>
      <c r="C126" s="130" t="s">
        <v>314</v>
      </c>
      <c r="D126" s="130" t="s">
        <v>188</v>
      </c>
      <c r="E126" s="131" t="s">
        <v>1645</v>
      </c>
      <c r="F126" s="132" t="s">
        <v>1646</v>
      </c>
      <c r="G126" s="133" t="s">
        <v>1647</v>
      </c>
      <c r="H126" s="134">
        <v>24</v>
      </c>
      <c r="I126" s="135"/>
      <c r="J126" s="136">
        <f>ROUND(I126*H126,2)</f>
        <v>0</v>
      </c>
      <c r="K126" s="132" t="s">
        <v>192</v>
      </c>
      <c r="L126" s="33"/>
      <c r="M126" s="137" t="s">
        <v>35</v>
      </c>
      <c r="N126" s="138" t="s">
        <v>50</v>
      </c>
      <c r="P126" s="139">
        <f>O126*H126</f>
        <v>0</v>
      </c>
      <c r="Q126" s="139">
        <v>0</v>
      </c>
      <c r="R126" s="139">
        <f>Q126*H126</f>
        <v>0</v>
      </c>
      <c r="S126" s="139">
        <v>0</v>
      </c>
      <c r="T126" s="140">
        <f>S126*H126</f>
        <v>0</v>
      </c>
      <c r="AR126" s="141" t="s">
        <v>205</v>
      </c>
      <c r="AT126" s="141" t="s">
        <v>188</v>
      </c>
      <c r="AU126" s="141" t="s">
        <v>86</v>
      </c>
      <c r="AY126" s="17" t="s">
        <v>187</v>
      </c>
      <c r="BE126" s="142">
        <f>IF(N126="základní",J126,0)</f>
        <v>0</v>
      </c>
      <c r="BF126" s="142">
        <f>IF(N126="snížená",J126,0)</f>
        <v>0</v>
      </c>
      <c r="BG126" s="142">
        <f>IF(N126="zákl. přenesená",J126,0)</f>
        <v>0</v>
      </c>
      <c r="BH126" s="142">
        <f>IF(N126="sníž. přenesená",J126,0)</f>
        <v>0</v>
      </c>
      <c r="BI126" s="142">
        <f>IF(N126="nulová",J126,0)</f>
        <v>0</v>
      </c>
      <c r="BJ126" s="17" t="s">
        <v>86</v>
      </c>
      <c r="BK126" s="142">
        <f>ROUND(I126*H126,2)</f>
        <v>0</v>
      </c>
      <c r="BL126" s="17" t="s">
        <v>205</v>
      </c>
      <c r="BM126" s="141" t="s">
        <v>1909</v>
      </c>
    </row>
    <row r="127" spans="2:65" s="1" customFormat="1" ht="19.5" x14ac:dyDescent="0.2">
      <c r="B127" s="33"/>
      <c r="D127" s="144" t="s">
        <v>298</v>
      </c>
      <c r="F127" s="176" t="s">
        <v>1649</v>
      </c>
      <c r="I127" s="177"/>
      <c r="L127" s="33"/>
      <c r="M127" s="178"/>
      <c r="T127" s="54"/>
      <c r="AT127" s="17" t="s">
        <v>298</v>
      </c>
      <c r="AU127" s="17" t="s">
        <v>86</v>
      </c>
    </row>
    <row r="128" spans="2:65" s="1" customFormat="1" ht="21.75" customHeight="1" x14ac:dyDescent="0.2">
      <c r="B128" s="33"/>
      <c r="C128" s="130" t="s">
        <v>320</v>
      </c>
      <c r="D128" s="130" t="s">
        <v>188</v>
      </c>
      <c r="E128" s="131" t="s">
        <v>1650</v>
      </c>
      <c r="F128" s="132" t="s">
        <v>1651</v>
      </c>
      <c r="G128" s="133" t="s">
        <v>1647</v>
      </c>
      <c r="H128" s="134">
        <v>16</v>
      </c>
      <c r="I128" s="135"/>
      <c r="J128" s="136">
        <f>ROUND(I128*H128,2)</f>
        <v>0</v>
      </c>
      <c r="K128" s="132" t="s">
        <v>192</v>
      </c>
      <c r="L128" s="33"/>
      <c r="M128" s="137" t="s">
        <v>35</v>
      </c>
      <c r="N128" s="138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205</v>
      </c>
      <c r="AT128" s="141" t="s">
        <v>188</v>
      </c>
      <c r="AU128" s="141" t="s">
        <v>86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205</v>
      </c>
      <c r="BM128" s="141" t="s">
        <v>1910</v>
      </c>
    </row>
    <row r="129" spans="2:65" s="1" customFormat="1" ht="24.2" customHeight="1" x14ac:dyDescent="0.2">
      <c r="B129" s="33"/>
      <c r="C129" s="130" t="s">
        <v>327</v>
      </c>
      <c r="D129" s="130" t="s">
        <v>188</v>
      </c>
      <c r="E129" s="131" t="s">
        <v>1653</v>
      </c>
      <c r="F129" s="132" t="s">
        <v>1654</v>
      </c>
      <c r="G129" s="133" t="s">
        <v>1647</v>
      </c>
      <c r="H129" s="134">
        <v>16</v>
      </c>
      <c r="I129" s="135"/>
      <c r="J129" s="136">
        <f>ROUND(I129*H129,2)</f>
        <v>0</v>
      </c>
      <c r="K129" s="132" t="s">
        <v>192</v>
      </c>
      <c r="L129" s="33"/>
      <c r="M129" s="137" t="s">
        <v>35</v>
      </c>
      <c r="N129" s="138" t="s">
        <v>50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205</v>
      </c>
      <c r="AT129" s="141" t="s">
        <v>188</v>
      </c>
      <c r="AU129" s="141" t="s">
        <v>86</v>
      </c>
      <c r="AY129" s="17" t="s">
        <v>187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7" t="s">
        <v>86</v>
      </c>
      <c r="BK129" s="142">
        <f>ROUND(I129*H129,2)</f>
        <v>0</v>
      </c>
      <c r="BL129" s="17" t="s">
        <v>205</v>
      </c>
      <c r="BM129" s="141" t="s">
        <v>1911</v>
      </c>
    </row>
    <row r="130" spans="2:65" s="1" customFormat="1" ht="49.15" customHeight="1" x14ac:dyDescent="0.2">
      <c r="B130" s="33"/>
      <c r="C130" s="130" t="s">
        <v>332</v>
      </c>
      <c r="D130" s="130" t="s">
        <v>188</v>
      </c>
      <c r="E130" s="131" t="s">
        <v>1759</v>
      </c>
      <c r="F130" s="132" t="s">
        <v>1760</v>
      </c>
      <c r="G130" s="133" t="s">
        <v>204</v>
      </c>
      <c r="H130" s="134">
        <v>1</v>
      </c>
      <c r="I130" s="135"/>
      <c r="J130" s="136">
        <f>ROUND(I130*H130,2)</f>
        <v>0</v>
      </c>
      <c r="K130" s="132" t="s">
        <v>192</v>
      </c>
      <c r="L130" s="33"/>
      <c r="M130" s="179" t="s">
        <v>35</v>
      </c>
      <c r="N130" s="180" t="s">
        <v>50</v>
      </c>
      <c r="O130" s="181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41" t="s">
        <v>205</v>
      </c>
      <c r="AT130" s="141" t="s">
        <v>188</v>
      </c>
      <c r="AU130" s="141" t="s">
        <v>86</v>
      </c>
      <c r="AY130" s="17" t="s">
        <v>187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86</v>
      </c>
      <c r="BK130" s="142">
        <f>ROUND(I130*H130,2)</f>
        <v>0</v>
      </c>
      <c r="BL130" s="17" t="s">
        <v>205</v>
      </c>
      <c r="BM130" s="141" t="s">
        <v>1912</v>
      </c>
    </row>
    <row r="131" spans="2:65" s="1" customFormat="1" ht="6.95" customHeight="1" x14ac:dyDescent="0.2"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33"/>
    </row>
  </sheetData>
  <sheetProtection algorithmName="SHA-512" hashValue="FcnGRkltjuAYSnKdFoPPPYlOryRtjh7CO2iG8RLG64PVwd3woEAR7qgAxX3Dsh2XS7K+XWSsqf6Wj5WfrgaNnw==" saltValue="kXBGkccfduFq+6Q6uqqIqyv/+HKhTvDpOPuOp0urmNk5MptUYJBZQE/2NKXpBs79t5t3lNpdORzuTBy8xKVMmQ==" spinCount="100000" sheet="1" objects="1" scenarios="1" formatColumns="0" formatRows="0" autoFilter="0"/>
  <autoFilter ref="C90:K13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0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136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1884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1662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1292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ROUND(J88,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ROUND((SUM(BE88:BE119)),  2)</f>
        <v>0</v>
      </c>
      <c r="I35" s="94">
        <v>0.21</v>
      </c>
      <c r="J35" s="84">
        <f>ROUND(((SUM(BE88:BE119))*I35),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ROUND((SUM(BF88:BF119)),  2)</f>
        <v>0</v>
      </c>
      <c r="I36" s="94">
        <v>0.15</v>
      </c>
      <c r="J36" s="84">
        <f>ROUND(((SUM(BF88:BF119))*I36),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ROUND((SUM(BG88:BG119)),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ROUND((SUM(BH88:BH119)),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ROUND((SUM(BI88:BI119)),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1884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dle sborníku URS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28,925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J88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1663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hidden="1" customHeight="1" x14ac:dyDescent="0.2">
      <c r="B65" s="108"/>
      <c r="D65" s="109" t="s">
        <v>1664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hidden="1" customHeight="1" x14ac:dyDescent="0.2">
      <c r="B66" s="108"/>
      <c r="D66" s="109" t="s">
        <v>763</v>
      </c>
      <c r="E66" s="110"/>
      <c r="F66" s="110"/>
      <c r="G66" s="110"/>
      <c r="H66" s="110"/>
      <c r="I66" s="110"/>
      <c r="J66" s="111">
        <f>J117</f>
        <v>0</v>
      </c>
      <c r="L66" s="108"/>
    </row>
    <row r="67" spans="2:12" s="1" customFormat="1" ht="21.75" hidden="1" customHeight="1" x14ac:dyDescent="0.2">
      <c r="B67" s="33"/>
      <c r="L67" s="33"/>
    </row>
    <row r="68" spans="2:12" s="1" customFormat="1" ht="6.95" hidden="1" customHeight="1" x14ac:dyDescent="0.2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69" spans="2:12" hidden="1" x14ac:dyDescent="0.2"/>
    <row r="70" spans="2:12" hidden="1" x14ac:dyDescent="0.2"/>
    <row r="71" spans="2:12" hidden="1" x14ac:dyDescent="0.2"/>
    <row r="72" spans="2:12" s="1" customFormat="1" ht="6.95" customHeight="1" x14ac:dyDescent="0.2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 x14ac:dyDescent="0.2">
      <c r="B73" s="33"/>
      <c r="C73" s="21" t="s">
        <v>173</v>
      </c>
      <c r="L73" s="33"/>
    </row>
    <row r="74" spans="2:12" s="1" customFormat="1" ht="6.95" customHeight="1" x14ac:dyDescent="0.2">
      <c r="B74" s="33"/>
      <c r="L74" s="33"/>
    </row>
    <row r="75" spans="2:12" s="1" customFormat="1" ht="12" customHeight="1" x14ac:dyDescent="0.2">
      <c r="B75" s="33"/>
      <c r="C75" s="27" t="s">
        <v>16</v>
      </c>
      <c r="L75" s="33"/>
    </row>
    <row r="76" spans="2:12" s="1" customFormat="1" ht="16.5" customHeight="1" x14ac:dyDescent="0.2">
      <c r="B76" s="33"/>
      <c r="E76" s="250" t="str">
        <f>E7</f>
        <v>Oprava PZS v úseku Rožďalovice - Nemyčeves</v>
      </c>
      <c r="F76" s="251"/>
      <c r="G76" s="251"/>
      <c r="H76" s="251"/>
      <c r="L76" s="33"/>
    </row>
    <row r="77" spans="2:12" ht="12" customHeight="1" x14ac:dyDescent="0.2">
      <c r="B77" s="20"/>
      <c r="C77" s="27" t="s">
        <v>152</v>
      </c>
      <c r="L77" s="20"/>
    </row>
    <row r="78" spans="2:12" s="1" customFormat="1" ht="16.5" customHeight="1" x14ac:dyDescent="0.2">
      <c r="B78" s="33"/>
      <c r="E78" s="250" t="s">
        <v>1884</v>
      </c>
      <c r="F78" s="249"/>
      <c r="G78" s="249"/>
      <c r="H78" s="249"/>
      <c r="L78" s="33"/>
    </row>
    <row r="79" spans="2:12" s="1" customFormat="1" ht="12" customHeight="1" x14ac:dyDescent="0.2">
      <c r="B79" s="33"/>
      <c r="C79" s="27" t="s">
        <v>154</v>
      </c>
      <c r="L79" s="33"/>
    </row>
    <row r="80" spans="2:12" s="1" customFormat="1" ht="16.5" customHeight="1" x14ac:dyDescent="0.2">
      <c r="B80" s="33"/>
      <c r="E80" s="246" t="str">
        <f>E11</f>
        <v>02 - dle sborníku URS</v>
      </c>
      <c r="F80" s="249"/>
      <c r="G80" s="249"/>
      <c r="H80" s="249"/>
      <c r="L80" s="33"/>
    </row>
    <row r="81" spans="2:65" s="1" customFormat="1" ht="6.95" customHeight="1" x14ac:dyDescent="0.2">
      <c r="B81" s="33"/>
      <c r="L81" s="33"/>
    </row>
    <row r="82" spans="2:65" s="1" customFormat="1" ht="12" customHeight="1" x14ac:dyDescent="0.2">
      <c r="B82" s="33"/>
      <c r="C82" s="27" t="s">
        <v>22</v>
      </c>
      <c r="F82" s="25" t="str">
        <f>F14</f>
        <v>PZS v km 28,925</v>
      </c>
      <c r="I82" s="27" t="s">
        <v>24</v>
      </c>
      <c r="J82" s="50" t="str">
        <f>IF(J14="","",J14)</f>
        <v>28. 2. 2023</v>
      </c>
      <c r="L82" s="33"/>
    </row>
    <row r="83" spans="2:65" s="1" customFormat="1" ht="6.95" customHeight="1" x14ac:dyDescent="0.2">
      <c r="B83" s="33"/>
      <c r="L83" s="33"/>
    </row>
    <row r="84" spans="2:65" s="1" customFormat="1" ht="15.2" customHeight="1" x14ac:dyDescent="0.2">
      <c r="B84" s="33"/>
      <c r="C84" s="27" t="s">
        <v>30</v>
      </c>
      <c r="F84" s="25" t="str">
        <f>E17</f>
        <v>Správa železnic, státní organizace</v>
      </c>
      <c r="I84" s="27" t="s">
        <v>38</v>
      </c>
      <c r="J84" s="31" t="str">
        <f>E23</f>
        <v>Signal Projekt s.r.o.</v>
      </c>
      <c r="L84" s="33"/>
    </row>
    <row r="85" spans="2:65" s="1" customFormat="1" ht="15.2" customHeight="1" x14ac:dyDescent="0.2">
      <c r="B85" s="33"/>
      <c r="C85" s="27" t="s">
        <v>36</v>
      </c>
      <c r="F85" s="25" t="str">
        <f>IF(E20="","",E20)</f>
        <v>Vyplň údaj</v>
      </c>
      <c r="I85" s="27" t="s">
        <v>42</v>
      </c>
      <c r="J85" s="31" t="str">
        <f>E26</f>
        <v>Signal Projekt s.r.o.</v>
      </c>
      <c r="L85" s="33"/>
    </row>
    <row r="86" spans="2:65" s="1" customFormat="1" ht="10.35" customHeight="1" x14ac:dyDescent="0.2">
      <c r="B86" s="33"/>
      <c r="L86" s="33"/>
    </row>
    <row r="87" spans="2:65" s="10" customFormat="1" ht="29.25" customHeight="1" x14ac:dyDescent="0.2">
      <c r="B87" s="112"/>
      <c r="C87" s="113" t="s">
        <v>174</v>
      </c>
      <c r="D87" s="114" t="s">
        <v>64</v>
      </c>
      <c r="E87" s="114" t="s">
        <v>60</v>
      </c>
      <c r="F87" s="114" t="s">
        <v>61</v>
      </c>
      <c r="G87" s="114" t="s">
        <v>175</v>
      </c>
      <c r="H87" s="114" t="s">
        <v>176</v>
      </c>
      <c r="I87" s="114" t="s">
        <v>177</v>
      </c>
      <c r="J87" s="114" t="s">
        <v>160</v>
      </c>
      <c r="K87" s="115" t="s">
        <v>178</v>
      </c>
      <c r="L87" s="112"/>
      <c r="M87" s="57" t="s">
        <v>35</v>
      </c>
      <c r="N87" s="58" t="s">
        <v>49</v>
      </c>
      <c r="O87" s="58" t="s">
        <v>179</v>
      </c>
      <c r="P87" s="58" t="s">
        <v>180</v>
      </c>
      <c r="Q87" s="58" t="s">
        <v>181</v>
      </c>
      <c r="R87" s="58" t="s">
        <v>182</v>
      </c>
      <c r="S87" s="58" t="s">
        <v>183</v>
      </c>
      <c r="T87" s="59" t="s">
        <v>184</v>
      </c>
    </row>
    <row r="88" spans="2:65" s="1" customFormat="1" ht="22.9" customHeight="1" x14ac:dyDescent="0.25">
      <c r="B88" s="33"/>
      <c r="C88" s="62" t="s">
        <v>185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4.4992999999999999</v>
      </c>
      <c r="S88" s="51"/>
      <c r="T88" s="118">
        <f>T89</f>
        <v>0</v>
      </c>
      <c r="AT88" s="17" t="s">
        <v>78</v>
      </c>
      <c r="AU88" s="17" t="s">
        <v>161</v>
      </c>
      <c r="BK88" s="119">
        <f>BK89</f>
        <v>0</v>
      </c>
    </row>
    <row r="89" spans="2:65" s="11" customFormat="1" ht="25.9" customHeight="1" x14ac:dyDescent="0.2">
      <c r="B89" s="120"/>
      <c r="D89" s="121" t="s">
        <v>78</v>
      </c>
      <c r="E89" s="122" t="s">
        <v>90</v>
      </c>
      <c r="F89" s="122" t="s">
        <v>95</v>
      </c>
      <c r="I89" s="123"/>
      <c r="J89" s="124">
        <f>BK89</f>
        <v>0</v>
      </c>
      <c r="L89" s="120"/>
      <c r="M89" s="125"/>
      <c r="P89" s="126">
        <f>P90+P117</f>
        <v>0</v>
      </c>
      <c r="R89" s="126">
        <f>R90+R117</f>
        <v>4.4992999999999999</v>
      </c>
      <c r="T89" s="127">
        <f>T90+T117</f>
        <v>0</v>
      </c>
      <c r="AR89" s="121" t="s">
        <v>86</v>
      </c>
      <c r="AT89" s="128" t="s">
        <v>78</v>
      </c>
      <c r="AU89" s="128" t="s">
        <v>79</v>
      </c>
      <c r="AY89" s="121" t="s">
        <v>187</v>
      </c>
      <c r="BK89" s="129">
        <f>BK90+BK117</f>
        <v>0</v>
      </c>
    </row>
    <row r="90" spans="2:65" s="11" customFormat="1" ht="22.9" customHeight="1" x14ac:dyDescent="0.2">
      <c r="B90" s="120"/>
      <c r="D90" s="121" t="s">
        <v>78</v>
      </c>
      <c r="E90" s="174" t="s">
        <v>1665</v>
      </c>
      <c r="F90" s="174" t="s">
        <v>1666</v>
      </c>
      <c r="I90" s="123"/>
      <c r="J90" s="175">
        <f>BK90</f>
        <v>0</v>
      </c>
      <c r="L90" s="120"/>
      <c r="M90" s="125"/>
      <c r="P90" s="126">
        <f>SUM(P91:P116)</f>
        <v>0</v>
      </c>
      <c r="R90" s="126">
        <f>SUM(R91:R116)</f>
        <v>4.4992999999999999</v>
      </c>
      <c r="T90" s="127">
        <f>SUM(T91:T116)</f>
        <v>0</v>
      </c>
      <c r="AR90" s="121" t="s">
        <v>86</v>
      </c>
      <c r="AT90" s="128" t="s">
        <v>78</v>
      </c>
      <c r="AU90" s="128" t="s">
        <v>86</v>
      </c>
      <c r="AY90" s="121" t="s">
        <v>187</v>
      </c>
      <c r="BK90" s="129">
        <f>SUM(BK91:BK116)</f>
        <v>0</v>
      </c>
    </row>
    <row r="91" spans="2:65" s="1" customFormat="1" ht="33" customHeight="1" x14ac:dyDescent="0.2">
      <c r="B91" s="33"/>
      <c r="C91" s="130" t="s">
        <v>86</v>
      </c>
      <c r="D91" s="130" t="s">
        <v>188</v>
      </c>
      <c r="E91" s="131" t="s">
        <v>828</v>
      </c>
      <c r="F91" s="132" t="s">
        <v>829</v>
      </c>
      <c r="G91" s="133" t="s">
        <v>806</v>
      </c>
      <c r="H91" s="134">
        <v>4.7</v>
      </c>
      <c r="I91" s="135"/>
      <c r="J91" s="136">
        <f>ROUND(I91*H91,2)</f>
        <v>0</v>
      </c>
      <c r="K91" s="132" t="s">
        <v>774</v>
      </c>
      <c r="L91" s="33"/>
      <c r="M91" s="137" t="s">
        <v>35</v>
      </c>
      <c r="N91" s="138" t="s">
        <v>50</v>
      </c>
      <c r="P91" s="139">
        <f>O91*H91</f>
        <v>0</v>
      </c>
      <c r="Q91" s="139">
        <v>0</v>
      </c>
      <c r="R91" s="139">
        <f>Q91*H91</f>
        <v>0</v>
      </c>
      <c r="S91" s="139">
        <v>0</v>
      </c>
      <c r="T91" s="140">
        <f>S91*H91</f>
        <v>0</v>
      </c>
      <c r="AR91" s="141" t="s">
        <v>193</v>
      </c>
      <c r="AT91" s="141" t="s">
        <v>188</v>
      </c>
      <c r="AU91" s="141" t="s">
        <v>88</v>
      </c>
      <c r="AY91" s="17" t="s">
        <v>187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7" t="s">
        <v>86</v>
      </c>
      <c r="BK91" s="142">
        <f>ROUND(I91*H91,2)</f>
        <v>0</v>
      </c>
      <c r="BL91" s="17" t="s">
        <v>193</v>
      </c>
      <c r="BM91" s="141" t="s">
        <v>1913</v>
      </c>
    </row>
    <row r="92" spans="2:65" s="1" customFormat="1" x14ac:dyDescent="0.2">
      <c r="B92" s="33"/>
      <c r="D92" s="184" t="s">
        <v>788</v>
      </c>
      <c r="F92" s="185" t="s">
        <v>831</v>
      </c>
      <c r="I92" s="177"/>
      <c r="L92" s="33"/>
      <c r="M92" s="178"/>
      <c r="T92" s="54"/>
      <c r="AT92" s="17" t="s">
        <v>788</v>
      </c>
      <c r="AU92" s="17" t="s">
        <v>88</v>
      </c>
    </row>
    <row r="93" spans="2:65" s="1" customFormat="1" ht="19.5" x14ac:dyDescent="0.2">
      <c r="B93" s="33"/>
      <c r="D93" s="144" t="s">
        <v>298</v>
      </c>
      <c r="F93" s="176" t="s">
        <v>1668</v>
      </c>
      <c r="I93" s="177"/>
      <c r="L93" s="33"/>
      <c r="M93" s="178"/>
      <c r="T93" s="54"/>
      <c r="AT93" s="17" t="s">
        <v>298</v>
      </c>
      <c r="AU93" s="17" t="s">
        <v>88</v>
      </c>
    </row>
    <row r="94" spans="2:65" s="12" customFormat="1" x14ac:dyDescent="0.2">
      <c r="B94" s="143"/>
      <c r="D94" s="144" t="s">
        <v>195</v>
      </c>
      <c r="E94" s="145" t="s">
        <v>35</v>
      </c>
      <c r="F94" s="146" t="s">
        <v>1914</v>
      </c>
      <c r="H94" s="145" t="s">
        <v>35</v>
      </c>
      <c r="I94" s="147"/>
      <c r="L94" s="143"/>
      <c r="M94" s="148"/>
      <c r="T94" s="149"/>
      <c r="AT94" s="145" t="s">
        <v>195</v>
      </c>
      <c r="AU94" s="145" t="s">
        <v>88</v>
      </c>
      <c r="AV94" s="12" t="s">
        <v>86</v>
      </c>
      <c r="AW94" s="12" t="s">
        <v>41</v>
      </c>
      <c r="AX94" s="12" t="s">
        <v>79</v>
      </c>
      <c r="AY94" s="145" t="s">
        <v>187</v>
      </c>
    </row>
    <row r="95" spans="2:65" s="13" customFormat="1" x14ac:dyDescent="0.2">
      <c r="B95" s="150"/>
      <c r="D95" s="144" t="s">
        <v>195</v>
      </c>
      <c r="E95" s="151" t="s">
        <v>35</v>
      </c>
      <c r="F95" s="152" t="s">
        <v>207</v>
      </c>
      <c r="H95" s="153">
        <v>3</v>
      </c>
      <c r="I95" s="154"/>
      <c r="L95" s="150"/>
      <c r="M95" s="155"/>
      <c r="T95" s="156"/>
      <c r="AT95" s="151" t="s">
        <v>195</v>
      </c>
      <c r="AU95" s="151" t="s">
        <v>88</v>
      </c>
      <c r="AV95" s="13" t="s">
        <v>88</v>
      </c>
      <c r="AW95" s="13" t="s">
        <v>41</v>
      </c>
      <c r="AX95" s="13" t="s">
        <v>79</v>
      </c>
      <c r="AY95" s="151" t="s">
        <v>187</v>
      </c>
    </row>
    <row r="96" spans="2:65" s="12" customFormat="1" x14ac:dyDescent="0.2">
      <c r="B96" s="143"/>
      <c r="D96" s="144" t="s">
        <v>195</v>
      </c>
      <c r="E96" s="145" t="s">
        <v>35</v>
      </c>
      <c r="F96" s="146" t="s">
        <v>1915</v>
      </c>
      <c r="H96" s="145" t="s">
        <v>35</v>
      </c>
      <c r="I96" s="147"/>
      <c r="L96" s="143"/>
      <c r="M96" s="148"/>
      <c r="T96" s="149"/>
      <c r="AT96" s="145" t="s">
        <v>195</v>
      </c>
      <c r="AU96" s="145" t="s">
        <v>88</v>
      </c>
      <c r="AV96" s="12" t="s">
        <v>86</v>
      </c>
      <c r="AW96" s="12" t="s">
        <v>41</v>
      </c>
      <c r="AX96" s="12" t="s">
        <v>79</v>
      </c>
      <c r="AY96" s="145" t="s">
        <v>187</v>
      </c>
    </row>
    <row r="97" spans="2:65" s="13" customFormat="1" x14ac:dyDescent="0.2">
      <c r="B97" s="150"/>
      <c r="D97" s="144" t="s">
        <v>195</v>
      </c>
      <c r="E97" s="151" t="s">
        <v>35</v>
      </c>
      <c r="F97" s="152" t="s">
        <v>1916</v>
      </c>
      <c r="H97" s="153">
        <v>1.5</v>
      </c>
      <c r="I97" s="154"/>
      <c r="L97" s="150"/>
      <c r="M97" s="155"/>
      <c r="T97" s="156"/>
      <c r="AT97" s="151" t="s">
        <v>195</v>
      </c>
      <c r="AU97" s="151" t="s">
        <v>88</v>
      </c>
      <c r="AV97" s="13" t="s">
        <v>88</v>
      </c>
      <c r="AW97" s="13" t="s">
        <v>41</v>
      </c>
      <c r="AX97" s="13" t="s">
        <v>79</v>
      </c>
      <c r="AY97" s="151" t="s">
        <v>187</v>
      </c>
    </row>
    <row r="98" spans="2:65" s="12" customFormat="1" x14ac:dyDescent="0.2">
      <c r="B98" s="143"/>
      <c r="D98" s="144" t="s">
        <v>195</v>
      </c>
      <c r="E98" s="145" t="s">
        <v>35</v>
      </c>
      <c r="F98" s="146" t="s">
        <v>1917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88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65" s="13" customFormat="1" x14ac:dyDescent="0.2">
      <c r="B99" s="150"/>
      <c r="D99" s="144" t="s">
        <v>195</v>
      </c>
      <c r="E99" s="151" t="s">
        <v>35</v>
      </c>
      <c r="F99" s="152" t="s">
        <v>1918</v>
      </c>
      <c r="H99" s="153">
        <v>0.2</v>
      </c>
      <c r="I99" s="154"/>
      <c r="L99" s="150"/>
      <c r="M99" s="155"/>
      <c r="T99" s="156"/>
      <c r="AT99" s="151" t="s">
        <v>195</v>
      </c>
      <c r="AU99" s="151" t="s">
        <v>88</v>
      </c>
      <c r="AV99" s="13" t="s">
        <v>88</v>
      </c>
      <c r="AW99" s="13" t="s">
        <v>41</v>
      </c>
      <c r="AX99" s="13" t="s">
        <v>79</v>
      </c>
      <c r="AY99" s="151" t="s">
        <v>187</v>
      </c>
    </row>
    <row r="100" spans="2:65" s="14" customFormat="1" x14ac:dyDescent="0.2">
      <c r="B100" s="157"/>
      <c r="D100" s="144" t="s">
        <v>195</v>
      </c>
      <c r="E100" s="158" t="s">
        <v>35</v>
      </c>
      <c r="F100" s="159" t="s">
        <v>201</v>
      </c>
      <c r="H100" s="160">
        <v>4.7</v>
      </c>
      <c r="I100" s="161"/>
      <c r="L100" s="157"/>
      <c r="M100" s="162"/>
      <c r="T100" s="163"/>
      <c r="AT100" s="158" t="s">
        <v>195</v>
      </c>
      <c r="AU100" s="158" t="s">
        <v>88</v>
      </c>
      <c r="AV100" s="14" t="s">
        <v>193</v>
      </c>
      <c r="AW100" s="14" t="s">
        <v>41</v>
      </c>
      <c r="AX100" s="14" t="s">
        <v>86</v>
      </c>
      <c r="AY100" s="158" t="s">
        <v>187</v>
      </c>
    </row>
    <row r="101" spans="2:65" s="1" customFormat="1" ht="37.9" customHeight="1" x14ac:dyDescent="0.2">
      <c r="B101" s="33"/>
      <c r="C101" s="130" t="s">
        <v>88</v>
      </c>
      <c r="D101" s="130" t="s">
        <v>188</v>
      </c>
      <c r="E101" s="131" t="s">
        <v>1673</v>
      </c>
      <c r="F101" s="132" t="s">
        <v>1674</v>
      </c>
      <c r="G101" s="133" t="s">
        <v>191</v>
      </c>
      <c r="H101" s="134">
        <v>9</v>
      </c>
      <c r="I101" s="135"/>
      <c r="J101" s="136">
        <f>ROUND(I101*H101,2)</f>
        <v>0</v>
      </c>
      <c r="K101" s="132" t="s">
        <v>774</v>
      </c>
      <c r="L101" s="33"/>
      <c r="M101" s="137" t="s">
        <v>35</v>
      </c>
      <c r="N101" s="138" t="s">
        <v>50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193</v>
      </c>
      <c r="AT101" s="141" t="s">
        <v>188</v>
      </c>
      <c r="AU101" s="141" t="s">
        <v>88</v>
      </c>
      <c r="AY101" s="17" t="s">
        <v>187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7" t="s">
        <v>86</v>
      </c>
      <c r="BK101" s="142">
        <f>ROUND(I101*H101,2)</f>
        <v>0</v>
      </c>
      <c r="BL101" s="17" t="s">
        <v>193</v>
      </c>
      <c r="BM101" s="141" t="s">
        <v>1919</v>
      </c>
    </row>
    <row r="102" spans="2:65" s="1" customFormat="1" x14ac:dyDescent="0.2">
      <c r="B102" s="33"/>
      <c r="D102" s="184" t="s">
        <v>788</v>
      </c>
      <c r="F102" s="185" t="s">
        <v>1676</v>
      </c>
      <c r="I102" s="177"/>
      <c r="L102" s="33"/>
      <c r="M102" s="178"/>
      <c r="T102" s="54"/>
      <c r="AT102" s="17" t="s">
        <v>788</v>
      </c>
      <c r="AU102" s="17" t="s">
        <v>88</v>
      </c>
    </row>
    <row r="103" spans="2:65" s="1" customFormat="1" ht="19.5" x14ac:dyDescent="0.2">
      <c r="B103" s="33"/>
      <c r="D103" s="144" t="s">
        <v>298</v>
      </c>
      <c r="F103" s="176" t="s">
        <v>1668</v>
      </c>
      <c r="I103" s="177"/>
      <c r="L103" s="33"/>
      <c r="M103" s="178"/>
      <c r="T103" s="54"/>
      <c r="AT103" s="17" t="s">
        <v>298</v>
      </c>
      <c r="AU103" s="17" t="s">
        <v>88</v>
      </c>
    </row>
    <row r="104" spans="2:65" s="13" customFormat="1" x14ac:dyDescent="0.2">
      <c r="B104" s="150"/>
      <c r="D104" s="144" t="s">
        <v>195</v>
      </c>
      <c r="E104" s="151" t="s">
        <v>35</v>
      </c>
      <c r="F104" s="152" t="s">
        <v>1920</v>
      </c>
      <c r="H104" s="153">
        <v>9</v>
      </c>
      <c r="I104" s="154"/>
      <c r="L104" s="150"/>
      <c r="M104" s="155"/>
      <c r="T104" s="156"/>
      <c r="AT104" s="151" t="s">
        <v>195</v>
      </c>
      <c r="AU104" s="151" t="s">
        <v>88</v>
      </c>
      <c r="AV104" s="13" t="s">
        <v>88</v>
      </c>
      <c r="AW104" s="13" t="s">
        <v>41</v>
      </c>
      <c r="AX104" s="13" t="s">
        <v>86</v>
      </c>
      <c r="AY104" s="151" t="s">
        <v>187</v>
      </c>
    </row>
    <row r="105" spans="2:65" s="1" customFormat="1" ht="24.2" customHeight="1" x14ac:dyDescent="0.2">
      <c r="B105" s="33"/>
      <c r="C105" s="130" t="s">
        <v>207</v>
      </c>
      <c r="D105" s="130" t="s">
        <v>188</v>
      </c>
      <c r="E105" s="131" t="s">
        <v>862</v>
      </c>
      <c r="F105" s="132" t="s">
        <v>863</v>
      </c>
      <c r="G105" s="133" t="s">
        <v>806</v>
      </c>
      <c r="H105" s="134">
        <v>4.7</v>
      </c>
      <c r="I105" s="135"/>
      <c r="J105" s="136">
        <f>ROUND(I105*H105,2)</f>
        <v>0</v>
      </c>
      <c r="K105" s="132" t="s">
        <v>774</v>
      </c>
      <c r="L105" s="33"/>
      <c r="M105" s="137" t="s">
        <v>35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193</v>
      </c>
      <c r="AT105" s="141" t="s">
        <v>188</v>
      </c>
      <c r="AU105" s="141" t="s">
        <v>88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193</v>
      </c>
      <c r="BM105" s="141" t="s">
        <v>1921</v>
      </c>
    </row>
    <row r="106" spans="2:65" s="1" customFormat="1" x14ac:dyDescent="0.2">
      <c r="B106" s="33"/>
      <c r="D106" s="184" t="s">
        <v>788</v>
      </c>
      <c r="F106" s="185" t="s">
        <v>865</v>
      </c>
      <c r="I106" s="177"/>
      <c r="L106" s="33"/>
      <c r="M106" s="178"/>
      <c r="T106" s="54"/>
      <c r="AT106" s="17" t="s">
        <v>788</v>
      </c>
      <c r="AU106" s="17" t="s">
        <v>88</v>
      </c>
    </row>
    <row r="107" spans="2:65" s="1" customFormat="1" ht="33" customHeight="1" x14ac:dyDescent="0.2">
      <c r="B107" s="33"/>
      <c r="C107" s="130" t="s">
        <v>193</v>
      </c>
      <c r="D107" s="130" t="s">
        <v>188</v>
      </c>
      <c r="E107" s="131" t="s">
        <v>1680</v>
      </c>
      <c r="F107" s="132" t="s">
        <v>1681</v>
      </c>
      <c r="G107" s="133" t="s">
        <v>191</v>
      </c>
      <c r="H107" s="134">
        <v>9</v>
      </c>
      <c r="I107" s="135"/>
      <c r="J107" s="136">
        <f>ROUND(I107*H107,2)</f>
        <v>0</v>
      </c>
      <c r="K107" s="132" t="s">
        <v>774</v>
      </c>
      <c r="L107" s="33"/>
      <c r="M107" s="137" t="s">
        <v>35</v>
      </c>
      <c r="N107" s="138" t="s">
        <v>50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193</v>
      </c>
      <c r="AT107" s="141" t="s">
        <v>188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193</v>
      </c>
      <c r="BM107" s="141" t="s">
        <v>1922</v>
      </c>
    </row>
    <row r="108" spans="2:65" s="1" customFormat="1" x14ac:dyDescent="0.2">
      <c r="B108" s="33"/>
      <c r="D108" s="184" t="s">
        <v>788</v>
      </c>
      <c r="F108" s="185" t="s">
        <v>1683</v>
      </c>
      <c r="I108" s="177"/>
      <c r="L108" s="33"/>
      <c r="M108" s="178"/>
      <c r="T108" s="54"/>
      <c r="AT108" s="17" t="s">
        <v>788</v>
      </c>
      <c r="AU108" s="17" t="s">
        <v>88</v>
      </c>
    </row>
    <row r="109" spans="2:65" s="1" customFormat="1" ht="24.2" customHeight="1" x14ac:dyDescent="0.2">
      <c r="B109" s="33"/>
      <c r="C109" s="130" t="s">
        <v>219</v>
      </c>
      <c r="D109" s="130" t="s">
        <v>188</v>
      </c>
      <c r="E109" s="131" t="s">
        <v>1685</v>
      </c>
      <c r="F109" s="132" t="s">
        <v>1686</v>
      </c>
      <c r="G109" s="133" t="s">
        <v>191</v>
      </c>
      <c r="H109" s="134">
        <v>12</v>
      </c>
      <c r="I109" s="135"/>
      <c r="J109" s="136">
        <f>ROUND(I109*H109,2)</f>
        <v>0</v>
      </c>
      <c r="K109" s="132" t="s">
        <v>774</v>
      </c>
      <c r="L109" s="33"/>
      <c r="M109" s="137" t="s">
        <v>35</v>
      </c>
      <c r="N109" s="138" t="s">
        <v>50</v>
      </c>
      <c r="P109" s="139">
        <f>O109*H109</f>
        <v>0</v>
      </c>
      <c r="Q109" s="139">
        <v>3.6600000000000001E-3</v>
      </c>
      <c r="R109" s="139">
        <f>Q109*H109</f>
        <v>4.3920000000000001E-2</v>
      </c>
      <c r="S109" s="139">
        <v>0</v>
      </c>
      <c r="T109" s="140">
        <f>S109*H109</f>
        <v>0</v>
      </c>
      <c r="AR109" s="141" t="s">
        <v>193</v>
      </c>
      <c r="AT109" s="141" t="s">
        <v>188</v>
      </c>
      <c r="AU109" s="141" t="s">
        <v>88</v>
      </c>
      <c r="AY109" s="17" t="s">
        <v>187</v>
      </c>
      <c r="BE109" s="142">
        <f>IF(N109="základní",J109,0)</f>
        <v>0</v>
      </c>
      <c r="BF109" s="142">
        <f>IF(N109="snížená",J109,0)</f>
        <v>0</v>
      </c>
      <c r="BG109" s="142">
        <f>IF(N109="zákl. přenesená",J109,0)</f>
        <v>0</v>
      </c>
      <c r="BH109" s="142">
        <f>IF(N109="sníž. přenesená",J109,0)</f>
        <v>0</v>
      </c>
      <c r="BI109" s="142">
        <f>IF(N109="nulová",J109,0)</f>
        <v>0</v>
      </c>
      <c r="BJ109" s="17" t="s">
        <v>86</v>
      </c>
      <c r="BK109" s="142">
        <f>ROUND(I109*H109,2)</f>
        <v>0</v>
      </c>
      <c r="BL109" s="17" t="s">
        <v>193</v>
      </c>
      <c r="BM109" s="141" t="s">
        <v>1923</v>
      </c>
    </row>
    <row r="110" spans="2:65" s="1" customFormat="1" x14ac:dyDescent="0.2">
      <c r="B110" s="33"/>
      <c r="D110" s="184" t="s">
        <v>788</v>
      </c>
      <c r="F110" s="185" t="s">
        <v>1688</v>
      </c>
      <c r="I110" s="177"/>
      <c r="L110" s="33"/>
      <c r="M110" s="178"/>
      <c r="T110" s="54"/>
      <c r="AT110" s="17" t="s">
        <v>788</v>
      </c>
      <c r="AU110" s="17" t="s">
        <v>88</v>
      </c>
    </row>
    <row r="111" spans="2:65" s="1" customFormat="1" ht="19.5" x14ac:dyDescent="0.2">
      <c r="B111" s="33"/>
      <c r="D111" s="144" t="s">
        <v>298</v>
      </c>
      <c r="F111" s="176" t="s">
        <v>1689</v>
      </c>
      <c r="I111" s="177"/>
      <c r="L111" s="33"/>
      <c r="M111" s="178"/>
      <c r="T111" s="54"/>
      <c r="AT111" s="17" t="s">
        <v>298</v>
      </c>
      <c r="AU111" s="17" t="s">
        <v>88</v>
      </c>
    </row>
    <row r="112" spans="2:65" s="1" customFormat="1" ht="16.5" customHeight="1" x14ac:dyDescent="0.2">
      <c r="B112" s="33"/>
      <c r="C112" s="164" t="s">
        <v>223</v>
      </c>
      <c r="D112" s="164" t="s">
        <v>213</v>
      </c>
      <c r="E112" s="165" t="s">
        <v>1690</v>
      </c>
      <c r="F112" s="166" t="s">
        <v>1691</v>
      </c>
      <c r="G112" s="167" t="s">
        <v>191</v>
      </c>
      <c r="H112" s="168">
        <v>12</v>
      </c>
      <c r="I112" s="169"/>
      <c r="J112" s="170">
        <f>ROUND(I112*H112,2)</f>
        <v>0</v>
      </c>
      <c r="K112" s="166" t="s">
        <v>774</v>
      </c>
      <c r="L112" s="171"/>
      <c r="M112" s="172" t="s">
        <v>35</v>
      </c>
      <c r="N112" s="173" t="s">
        <v>50</v>
      </c>
      <c r="P112" s="139">
        <f>O112*H112</f>
        <v>0</v>
      </c>
      <c r="Q112" s="139">
        <v>4.3400000000000001E-3</v>
      </c>
      <c r="R112" s="139">
        <f>Q112*H112</f>
        <v>5.2080000000000001E-2</v>
      </c>
      <c r="S112" s="139">
        <v>0</v>
      </c>
      <c r="T112" s="140">
        <f>S112*H112</f>
        <v>0</v>
      </c>
      <c r="AR112" s="141" t="s">
        <v>216</v>
      </c>
      <c r="AT112" s="141" t="s">
        <v>213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217</v>
      </c>
      <c r="BM112" s="141" t="s">
        <v>1924</v>
      </c>
    </row>
    <row r="113" spans="2:65" s="1" customFormat="1" ht="19.5" x14ac:dyDescent="0.2">
      <c r="B113" s="33"/>
      <c r="D113" s="144" t="s">
        <v>298</v>
      </c>
      <c r="F113" s="176" t="s">
        <v>1689</v>
      </c>
      <c r="I113" s="177"/>
      <c r="L113" s="33"/>
      <c r="M113" s="178"/>
      <c r="T113" s="54"/>
      <c r="AT113" s="17" t="s">
        <v>298</v>
      </c>
      <c r="AU113" s="17" t="s">
        <v>88</v>
      </c>
    </row>
    <row r="114" spans="2:65" s="1" customFormat="1" ht="24.2" customHeight="1" x14ac:dyDescent="0.2">
      <c r="B114" s="33"/>
      <c r="C114" s="130" t="s">
        <v>227</v>
      </c>
      <c r="D114" s="130" t="s">
        <v>188</v>
      </c>
      <c r="E114" s="131" t="s">
        <v>1693</v>
      </c>
      <c r="F114" s="132" t="s">
        <v>1694</v>
      </c>
      <c r="G114" s="133" t="s">
        <v>191</v>
      </c>
      <c r="H114" s="134">
        <v>22</v>
      </c>
      <c r="I114" s="135"/>
      <c r="J114" s="136">
        <f>ROUND(I114*H114,2)</f>
        <v>0</v>
      </c>
      <c r="K114" s="132" t="s">
        <v>774</v>
      </c>
      <c r="L114" s="33"/>
      <c r="M114" s="137" t="s">
        <v>35</v>
      </c>
      <c r="N114" s="138" t="s">
        <v>50</v>
      </c>
      <c r="P114" s="139">
        <f>O114*H114</f>
        <v>0</v>
      </c>
      <c r="Q114" s="139">
        <v>0.20014999999999999</v>
      </c>
      <c r="R114" s="139">
        <f>Q114*H114</f>
        <v>4.4032999999999998</v>
      </c>
      <c r="S114" s="139">
        <v>0</v>
      </c>
      <c r="T114" s="140">
        <f>S114*H114</f>
        <v>0</v>
      </c>
      <c r="AR114" s="141" t="s">
        <v>193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193</v>
      </c>
      <c r="BM114" s="141" t="s">
        <v>1925</v>
      </c>
    </row>
    <row r="115" spans="2:65" s="1" customFormat="1" x14ac:dyDescent="0.2">
      <c r="B115" s="33"/>
      <c r="D115" s="184" t="s">
        <v>788</v>
      </c>
      <c r="F115" s="185" t="s">
        <v>1696</v>
      </c>
      <c r="I115" s="177"/>
      <c r="L115" s="33"/>
      <c r="M115" s="178"/>
      <c r="T115" s="54"/>
      <c r="AT115" s="17" t="s">
        <v>788</v>
      </c>
      <c r="AU115" s="17" t="s">
        <v>88</v>
      </c>
    </row>
    <row r="116" spans="2:65" s="13" customFormat="1" x14ac:dyDescent="0.2">
      <c r="B116" s="150"/>
      <c r="D116" s="144" t="s">
        <v>195</v>
      </c>
      <c r="E116" s="151" t="s">
        <v>35</v>
      </c>
      <c r="F116" s="152" t="s">
        <v>1926</v>
      </c>
      <c r="H116" s="153">
        <v>22</v>
      </c>
      <c r="I116" s="154"/>
      <c r="L116" s="150"/>
      <c r="M116" s="155"/>
      <c r="T116" s="156"/>
      <c r="AT116" s="151" t="s">
        <v>195</v>
      </c>
      <c r="AU116" s="151" t="s">
        <v>88</v>
      </c>
      <c r="AV116" s="13" t="s">
        <v>88</v>
      </c>
      <c r="AW116" s="13" t="s">
        <v>41</v>
      </c>
      <c r="AX116" s="13" t="s">
        <v>86</v>
      </c>
      <c r="AY116" s="151" t="s">
        <v>187</v>
      </c>
    </row>
    <row r="117" spans="2:65" s="11" customFormat="1" ht="22.9" customHeight="1" x14ac:dyDescent="0.2">
      <c r="B117" s="120"/>
      <c r="D117" s="121" t="s">
        <v>78</v>
      </c>
      <c r="E117" s="174" t="s">
        <v>770</v>
      </c>
      <c r="F117" s="174" t="s">
        <v>771</v>
      </c>
      <c r="I117" s="123"/>
      <c r="J117" s="175">
        <f>BK117</f>
        <v>0</v>
      </c>
      <c r="L117" s="120"/>
      <c r="M117" s="125"/>
      <c r="P117" s="126">
        <f>SUM(P118:P119)</f>
        <v>0</v>
      </c>
      <c r="R117" s="126">
        <f>SUM(R118:R119)</f>
        <v>0</v>
      </c>
      <c r="T117" s="127">
        <f>SUM(T118:T119)</f>
        <v>0</v>
      </c>
      <c r="AR117" s="121" t="s">
        <v>86</v>
      </c>
      <c r="AT117" s="128" t="s">
        <v>78</v>
      </c>
      <c r="AU117" s="128" t="s">
        <v>86</v>
      </c>
      <c r="AY117" s="121" t="s">
        <v>187</v>
      </c>
      <c r="BK117" s="129">
        <f>SUM(BK118:BK119)</f>
        <v>0</v>
      </c>
    </row>
    <row r="118" spans="2:65" s="1" customFormat="1" ht="21.75" customHeight="1" x14ac:dyDescent="0.2">
      <c r="B118" s="33"/>
      <c r="C118" s="130" t="s">
        <v>235</v>
      </c>
      <c r="D118" s="130" t="s">
        <v>188</v>
      </c>
      <c r="E118" s="131" t="s">
        <v>1701</v>
      </c>
      <c r="F118" s="132" t="s">
        <v>1702</v>
      </c>
      <c r="G118" s="133" t="s">
        <v>539</v>
      </c>
      <c r="H118" s="134">
        <v>60</v>
      </c>
      <c r="I118" s="135"/>
      <c r="J118" s="136">
        <f>ROUND(I118*H118,2)</f>
        <v>0</v>
      </c>
      <c r="K118" s="132" t="s">
        <v>774</v>
      </c>
      <c r="L118" s="33"/>
      <c r="M118" s="137" t="s">
        <v>35</v>
      </c>
      <c r="N118" s="138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193</v>
      </c>
      <c r="AT118" s="141" t="s">
        <v>188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193</v>
      </c>
      <c r="BM118" s="141" t="s">
        <v>1927</v>
      </c>
    </row>
    <row r="119" spans="2:65" s="1" customFormat="1" x14ac:dyDescent="0.2">
      <c r="B119" s="33"/>
      <c r="D119" s="184" t="s">
        <v>788</v>
      </c>
      <c r="F119" s="185" t="s">
        <v>1704</v>
      </c>
      <c r="I119" s="177"/>
      <c r="L119" s="33"/>
      <c r="M119" s="189"/>
      <c r="N119" s="181"/>
      <c r="O119" s="181"/>
      <c r="P119" s="181"/>
      <c r="Q119" s="181"/>
      <c r="R119" s="181"/>
      <c r="S119" s="181"/>
      <c r="T119" s="190"/>
      <c r="AT119" s="17" t="s">
        <v>788</v>
      </c>
      <c r="AU119" s="17" t="s">
        <v>88</v>
      </c>
    </row>
    <row r="120" spans="2:65" s="1" customFormat="1" ht="6.95" customHeight="1" x14ac:dyDescent="0.2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3"/>
    </row>
  </sheetData>
  <sheetProtection algorithmName="SHA-512" hashValue="TiiOpVtCaByNN1t2HIsJSNxfayYYIxvuMbGLXA5LMrWXqbsPjuMhIFWuSPF61vE/UypUeCcMlrTa3ZcwPfSs9A==" saltValue="H6mGWYlDsT7AjEYnRGUdEevQIbxoL7/xkbuxtaGKjYYeNprTWv5I66AcmbNWeCqOlV+wyoNlxYuO+2h9UgeZhA==" spinCount="100000" sheet="1" objects="1" scenarios="1" formatColumns="0" formatRows="0" autoFilter="0"/>
  <autoFilter ref="C87:K11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/>
    <hyperlink ref="F102" r:id="rId2"/>
    <hyperlink ref="F106" r:id="rId3"/>
    <hyperlink ref="F108" r:id="rId4"/>
    <hyperlink ref="F110" r:id="rId5"/>
    <hyperlink ref="F115" r:id="rId6"/>
    <hyperlink ref="F119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140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1928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ROUND((SUM(BE87:BE105)),  2)</f>
        <v>0</v>
      </c>
      <c r="I35" s="94">
        <v>0.21</v>
      </c>
      <c r="J35" s="84">
        <f>ROUND(((SUM(BE87:BE105))*I35),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ROUND((SUM(BF87:BF105)),  2)</f>
        <v>0</v>
      </c>
      <c r="I36" s="94">
        <v>0.15</v>
      </c>
      <c r="J36" s="84">
        <f>ROUND(((SUM(BF87:BF105))*I36),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ROUND((SUM(BG87:BG105)),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ROUND((SUM(BH87:BH105)),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ROUND((SUM(BI87:BI105)),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1928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Rožďalovice - Nemyčeves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J87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899999999999999" hidden="1" customHeight="1" x14ac:dyDescent="0.2">
      <c r="B65" s="108"/>
      <c r="D65" s="109" t="s">
        <v>1929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hidden="1" customHeight="1" x14ac:dyDescent="0.2">
      <c r="B66" s="33"/>
      <c r="L66" s="33"/>
    </row>
    <row r="67" spans="2:12" s="1" customFormat="1" ht="6.95" hidden="1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68" spans="2:12" hidden="1" x14ac:dyDescent="0.2"/>
    <row r="69" spans="2:12" hidden="1" x14ac:dyDescent="0.2"/>
    <row r="70" spans="2:12" hidden="1" x14ac:dyDescent="0.2"/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1" t="s">
        <v>173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7" t="s">
        <v>16</v>
      </c>
      <c r="L74" s="33"/>
    </row>
    <row r="75" spans="2:12" s="1" customFormat="1" ht="16.5" customHeight="1" x14ac:dyDescent="0.2">
      <c r="B75" s="33"/>
      <c r="E75" s="250" t="str">
        <f>E7</f>
        <v>Oprava PZS v úseku Rožďalovice - Nemyčeves</v>
      </c>
      <c r="F75" s="251"/>
      <c r="G75" s="251"/>
      <c r="H75" s="251"/>
      <c r="L75" s="33"/>
    </row>
    <row r="76" spans="2:12" ht="12" customHeight="1" x14ac:dyDescent="0.2">
      <c r="B76" s="20"/>
      <c r="C76" s="27" t="s">
        <v>152</v>
      </c>
      <c r="L76" s="20"/>
    </row>
    <row r="77" spans="2:12" s="1" customFormat="1" ht="16.5" customHeight="1" x14ac:dyDescent="0.2">
      <c r="B77" s="33"/>
      <c r="E77" s="250" t="s">
        <v>1928</v>
      </c>
      <c r="F77" s="249"/>
      <c r="G77" s="249"/>
      <c r="H77" s="249"/>
      <c r="L77" s="33"/>
    </row>
    <row r="78" spans="2:12" s="1" customFormat="1" ht="12" customHeight="1" x14ac:dyDescent="0.2">
      <c r="B78" s="33"/>
      <c r="C78" s="27" t="s">
        <v>154</v>
      </c>
      <c r="L78" s="33"/>
    </row>
    <row r="79" spans="2:12" s="1" customFormat="1" ht="16.5" customHeight="1" x14ac:dyDescent="0.2">
      <c r="B79" s="33"/>
      <c r="E79" s="246" t="str">
        <f>E11</f>
        <v>01 - dle sborníku UOŽI</v>
      </c>
      <c r="F79" s="249"/>
      <c r="G79" s="249"/>
      <c r="H79" s="249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Rožďalovice - Nemyčeves</v>
      </c>
      <c r="I81" s="27" t="s">
        <v>24</v>
      </c>
      <c r="J81" s="50" t="str">
        <f>IF(J14="","",J14)</f>
        <v>28. 2. 2023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7" t="s">
        <v>30</v>
      </c>
      <c r="F83" s="25" t="str">
        <f>E17</f>
        <v>Správa železnic, státní organizace</v>
      </c>
      <c r="I83" s="27" t="s">
        <v>38</v>
      </c>
      <c r="J83" s="31" t="str">
        <f>E23</f>
        <v>Signal Projekt s.r.o.</v>
      </c>
      <c r="L83" s="33"/>
    </row>
    <row r="84" spans="2:65" s="1" customFormat="1" ht="15.2" customHeight="1" x14ac:dyDescent="0.2">
      <c r="B84" s="33"/>
      <c r="C84" s="27" t="s">
        <v>36</v>
      </c>
      <c r="F84" s="25" t="str">
        <f>IF(E20="","",E20)</f>
        <v>Vyplň údaj</v>
      </c>
      <c r="I84" s="27" t="s">
        <v>42</v>
      </c>
      <c r="J84" s="31" t="str">
        <f>E26</f>
        <v>Signal Projekt s.r.o.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174</v>
      </c>
      <c r="D86" s="114" t="s">
        <v>64</v>
      </c>
      <c r="E86" s="114" t="s">
        <v>60</v>
      </c>
      <c r="F86" s="114" t="s">
        <v>61</v>
      </c>
      <c r="G86" s="114" t="s">
        <v>175</v>
      </c>
      <c r="H86" s="114" t="s">
        <v>176</v>
      </c>
      <c r="I86" s="114" t="s">
        <v>177</v>
      </c>
      <c r="J86" s="114" t="s">
        <v>160</v>
      </c>
      <c r="K86" s="115" t="s">
        <v>178</v>
      </c>
      <c r="L86" s="112"/>
      <c r="M86" s="57" t="s">
        <v>35</v>
      </c>
      <c r="N86" s="58" t="s">
        <v>49</v>
      </c>
      <c r="O86" s="58" t="s">
        <v>179</v>
      </c>
      <c r="P86" s="58" t="s">
        <v>180</v>
      </c>
      <c r="Q86" s="58" t="s">
        <v>181</v>
      </c>
      <c r="R86" s="58" t="s">
        <v>182</v>
      </c>
      <c r="S86" s="58" t="s">
        <v>183</v>
      </c>
      <c r="T86" s="59" t="s">
        <v>184</v>
      </c>
    </row>
    <row r="87" spans="2:65" s="1" customFormat="1" ht="22.9" customHeight="1" x14ac:dyDescent="0.25">
      <c r="B87" s="33"/>
      <c r="C87" s="62" t="s">
        <v>185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0.35302000000000006</v>
      </c>
      <c r="S87" s="51"/>
      <c r="T87" s="118">
        <f>T88</f>
        <v>0</v>
      </c>
      <c r="AT87" s="17" t="s">
        <v>78</v>
      </c>
      <c r="AU87" s="17" t="s">
        <v>161</v>
      </c>
      <c r="BK87" s="119">
        <f>BK88</f>
        <v>0</v>
      </c>
    </row>
    <row r="88" spans="2:65" s="11" customFormat="1" ht="25.9" customHeight="1" x14ac:dyDescent="0.2">
      <c r="B88" s="120"/>
      <c r="D88" s="121" t="s">
        <v>78</v>
      </c>
      <c r="E88" s="122" t="s">
        <v>768</v>
      </c>
      <c r="F88" s="122" t="s">
        <v>769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0.35302000000000006</v>
      </c>
      <c r="T88" s="127">
        <f>T89</f>
        <v>0</v>
      </c>
      <c r="AR88" s="121" t="s">
        <v>86</v>
      </c>
      <c r="AT88" s="128" t="s">
        <v>78</v>
      </c>
      <c r="AU88" s="128" t="s">
        <v>79</v>
      </c>
      <c r="AY88" s="121" t="s">
        <v>187</v>
      </c>
      <c r="BK88" s="129">
        <f>BK89</f>
        <v>0</v>
      </c>
    </row>
    <row r="89" spans="2:65" s="11" customFormat="1" ht="22.9" customHeight="1" x14ac:dyDescent="0.2">
      <c r="B89" s="120"/>
      <c r="D89" s="121" t="s">
        <v>78</v>
      </c>
      <c r="E89" s="174" t="s">
        <v>219</v>
      </c>
      <c r="F89" s="174" t="s">
        <v>1930</v>
      </c>
      <c r="I89" s="123"/>
      <c r="J89" s="175">
        <f>BK89</f>
        <v>0</v>
      </c>
      <c r="L89" s="120"/>
      <c r="M89" s="125"/>
      <c r="P89" s="126">
        <f>SUM(P90:P105)</f>
        <v>0</v>
      </c>
      <c r="R89" s="126">
        <f>SUM(R90:R105)</f>
        <v>0.35302000000000006</v>
      </c>
      <c r="T89" s="127">
        <f>SUM(T90:T105)</f>
        <v>0</v>
      </c>
      <c r="AR89" s="121" t="s">
        <v>86</v>
      </c>
      <c r="AT89" s="128" t="s">
        <v>78</v>
      </c>
      <c r="AU89" s="128" t="s">
        <v>86</v>
      </c>
      <c r="AY89" s="121" t="s">
        <v>187</v>
      </c>
      <c r="BK89" s="129">
        <f>SUM(BK90:BK105)</f>
        <v>0</v>
      </c>
    </row>
    <row r="90" spans="2:65" s="1" customFormat="1" ht="55.5" customHeight="1" x14ac:dyDescent="0.2">
      <c r="B90" s="33"/>
      <c r="C90" s="130" t="s">
        <v>86</v>
      </c>
      <c r="D90" s="130" t="s">
        <v>188</v>
      </c>
      <c r="E90" s="131" t="s">
        <v>1931</v>
      </c>
      <c r="F90" s="132" t="s">
        <v>1932</v>
      </c>
      <c r="G90" s="133" t="s">
        <v>191</v>
      </c>
      <c r="H90" s="134">
        <v>228</v>
      </c>
      <c r="I90" s="135"/>
      <c r="J90" s="136">
        <f t="shared" ref="J90:J105" si="0">ROUND(I90*H90,2)</f>
        <v>0</v>
      </c>
      <c r="K90" s="132" t="s">
        <v>192</v>
      </c>
      <c r="L90" s="33"/>
      <c r="M90" s="137" t="s">
        <v>35</v>
      </c>
      <c r="N90" s="138" t="s">
        <v>50</v>
      </c>
      <c r="P90" s="139">
        <f t="shared" ref="P90:P105" si="1">O90*H90</f>
        <v>0</v>
      </c>
      <c r="Q90" s="139">
        <v>0</v>
      </c>
      <c r="R90" s="139">
        <f t="shared" ref="R90:R105" si="2">Q90*H90</f>
        <v>0</v>
      </c>
      <c r="S90" s="139">
        <v>0</v>
      </c>
      <c r="T90" s="140">
        <f t="shared" ref="T90:T105" si="3">S90*H90</f>
        <v>0</v>
      </c>
      <c r="AR90" s="141" t="s">
        <v>193</v>
      </c>
      <c r="AT90" s="141" t="s">
        <v>188</v>
      </c>
      <c r="AU90" s="141" t="s">
        <v>88</v>
      </c>
      <c r="AY90" s="17" t="s">
        <v>187</v>
      </c>
      <c r="BE90" s="142">
        <f t="shared" ref="BE90:BE105" si="4">IF(N90="základní",J90,0)</f>
        <v>0</v>
      </c>
      <c r="BF90" s="142">
        <f t="shared" ref="BF90:BF105" si="5">IF(N90="snížená",J90,0)</f>
        <v>0</v>
      </c>
      <c r="BG90" s="142">
        <f t="shared" ref="BG90:BG105" si="6">IF(N90="zákl. přenesená",J90,0)</f>
        <v>0</v>
      </c>
      <c r="BH90" s="142">
        <f t="shared" ref="BH90:BH105" si="7">IF(N90="sníž. přenesená",J90,0)</f>
        <v>0</v>
      </c>
      <c r="BI90" s="142">
        <f t="shared" ref="BI90:BI105" si="8">IF(N90="nulová",J90,0)</f>
        <v>0</v>
      </c>
      <c r="BJ90" s="17" t="s">
        <v>86</v>
      </c>
      <c r="BK90" s="142">
        <f t="shared" ref="BK90:BK105" si="9">ROUND(I90*H90,2)</f>
        <v>0</v>
      </c>
      <c r="BL90" s="17" t="s">
        <v>193</v>
      </c>
      <c r="BM90" s="141" t="s">
        <v>1933</v>
      </c>
    </row>
    <row r="91" spans="2:65" s="1" customFormat="1" ht="24.2" customHeight="1" x14ac:dyDescent="0.2">
      <c r="B91" s="33"/>
      <c r="C91" s="130" t="s">
        <v>88</v>
      </c>
      <c r="D91" s="130" t="s">
        <v>188</v>
      </c>
      <c r="E91" s="131" t="s">
        <v>1934</v>
      </c>
      <c r="F91" s="132" t="s">
        <v>1935</v>
      </c>
      <c r="G91" s="133" t="s">
        <v>204</v>
      </c>
      <c r="H91" s="134">
        <v>72</v>
      </c>
      <c r="I91" s="135"/>
      <c r="J91" s="136">
        <f t="shared" si="0"/>
        <v>0</v>
      </c>
      <c r="K91" s="132" t="s">
        <v>192</v>
      </c>
      <c r="L91" s="33"/>
      <c r="M91" s="137" t="s">
        <v>35</v>
      </c>
      <c r="N91" s="138" t="s">
        <v>50</v>
      </c>
      <c r="P91" s="139">
        <f t="shared" si="1"/>
        <v>0</v>
      </c>
      <c r="Q91" s="139">
        <v>0</v>
      </c>
      <c r="R91" s="139">
        <f t="shared" si="2"/>
        <v>0</v>
      </c>
      <c r="S91" s="139">
        <v>0</v>
      </c>
      <c r="T91" s="140">
        <f t="shared" si="3"/>
        <v>0</v>
      </c>
      <c r="AR91" s="141" t="s">
        <v>86</v>
      </c>
      <c r="AT91" s="141" t="s">
        <v>188</v>
      </c>
      <c r="AU91" s="141" t="s">
        <v>88</v>
      </c>
      <c r="AY91" s="17" t="s">
        <v>187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7" t="s">
        <v>86</v>
      </c>
      <c r="BK91" s="142">
        <f t="shared" si="9"/>
        <v>0</v>
      </c>
      <c r="BL91" s="17" t="s">
        <v>86</v>
      </c>
      <c r="BM91" s="141" t="s">
        <v>1936</v>
      </c>
    </row>
    <row r="92" spans="2:65" s="1" customFormat="1" ht="37.9" customHeight="1" x14ac:dyDescent="0.2">
      <c r="B92" s="33"/>
      <c r="C92" s="130" t="s">
        <v>207</v>
      </c>
      <c r="D92" s="130" t="s">
        <v>188</v>
      </c>
      <c r="E92" s="131" t="s">
        <v>1937</v>
      </c>
      <c r="F92" s="132" t="s">
        <v>1938</v>
      </c>
      <c r="G92" s="133" t="s">
        <v>204</v>
      </c>
      <c r="H92" s="134">
        <v>444</v>
      </c>
      <c r="I92" s="135"/>
      <c r="J92" s="136">
        <f t="shared" si="0"/>
        <v>0</v>
      </c>
      <c r="K92" s="132" t="s">
        <v>192</v>
      </c>
      <c r="L92" s="33"/>
      <c r="M92" s="137" t="s">
        <v>35</v>
      </c>
      <c r="N92" s="138" t="s">
        <v>50</v>
      </c>
      <c r="P92" s="139">
        <f t="shared" si="1"/>
        <v>0</v>
      </c>
      <c r="Q92" s="139">
        <v>0</v>
      </c>
      <c r="R92" s="139">
        <f t="shared" si="2"/>
        <v>0</v>
      </c>
      <c r="S92" s="139">
        <v>0</v>
      </c>
      <c r="T92" s="140">
        <f t="shared" si="3"/>
        <v>0</v>
      </c>
      <c r="AR92" s="141" t="s">
        <v>193</v>
      </c>
      <c r="AT92" s="141" t="s">
        <v>188</v>
      </c>
      <c r="AU92" s="141" t="s">
        <v>88</v>
      </c>
      <c r="AY92" s="17" t="s">
        <v>187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7" t="s">
        <v>86</v>
      </c>
      <c r="BK92" s="142">
        <f t="shared" si="9"/>
        <v>0</v>
      </c>
      <c r="BL92" s="17" t="s">
        <v>193</v>
      </c>
      <c r="BM92" s="141" t="s">
        <v>1939</v>
      </c>
    </row>
    <row r="93" spans="2:65" s="1" customFormat="1" ht="37.9" customHeight="1" x14ac:dyDescent="0.2">
      <c r="B93" s="33"/>
      <c r="C93" s="130" t="s">
        <v>193</v>
      </c>
      <c r="D93" s="130" t="s">
        <v>188</v>
      </c>
      <c r="E93" s="131" t="s">
        <v>1940</v>
      </c>
      <c r="F93" s="132" t="s">
        <v>1941</v>
      </c>
      <c r="G93" s="133" t="s">
        <v>204</v>
      </c>
      <c r="H93" s="134">
        <v>278</v>
      </c>
      <c r="I93" s="135"/>
      <c r="J93" s="136">
        <f t="shared" si="0"/>
        <v>0</v>
      </c>
      <c r="K93" s="132" t="s">
        <v>192</v>
      </c>
      <c r="L93" s="33"/>
      <c r="M93" s="137" t="s">
        <v>35</v>
      </c>
      <c r="N93" s="138" t="s">
        <v>50</v>
      </c>
      <c r="P93" s="139">
        <f t="shared" si="1"/>
        <v>0</v>
      </c>
      <c r="Q93" s="139">
        <v>0</v>
      </c>
      <c r="R93" s="139">
        <f t="shared" si="2"/>
        <v>0</v>
      </c>
      <c r="S93" s="139">
        <v>0</v>
      </c>
      <c r="T93" s="140">
        <f t="shared" si="3"/>
        <v>0</v>
      </c>
      <c r="AR93" s="141" t="s">
        <v>193</v>
      </c>
      <c r="AT93" s="141" t="s">
        <v>188</v>
      </c>
      <c r="AU93" s="141" t="s">
        <v>88</v>
      </c>
      <c r="AY93" s="17" t="s">
        <v>187</v>
      </c>
      <c r="BE93" s="142">
        <f t="shared" si="4"/>
        <v>0</v>
      </c>
      <c r="BF93" s="142">
        <f t="shared" si="5"/>
        <v>0</v>
      </c>
      <c r="BG93" s="142">
        <f t="shared" si="6"/>
        <v>0</v>
      </c>
      <c r="BH93" s="142">
        <f t="shared" si="7"/>
        <v>0</v>
      </c>
      <c r="BI93" s="142">
        <f t="shared" si="8"/>
        <v>0</v>
      </c>
      <c r="BJ93" s="17" t="s">
        <v>86</v>
      </c>
      <c r="BK93" s="142">
        <f t="shared" si="9"/>
        <v>0</v>
      </c>
      <c r="BL93" s="17" t="s">
        <v>193</v>
      </c>
      <c r="BM93" s="141" t="s">
        <v>1942</v>
      </c>
    </row>
    <row r="94" spans="2:65" s="1" customFormat="1" ht="55.5" customHeight="1" x14ac:dyDescent="0.2">
      <c r="B94" s="33"/>
      <c r="C94" s="130" t="s">
        <v>219</v>
      </c>
      <c r="D94" s="130" t="s">
        <v>188</v>
      </c>
      <c r="E94" s="131" t="s">
        <v>1943</v>
      </c>
      <c r="F94" s="132" t="s">
        <v>1944</v>
      </c>
      <c r="G94" s="133" t="s">
        <v>1945</v>
      </c>
      <c r="H94" s="134">
        <v>48</v>
      </c>
      <c r="I94" s="135"/>
      <c r="J94" s="136">
        <f t="shared" si="0"/>
        <v>0</v>
      </c>
      <c r="K94" s="132" t="s">
        <v>192</v>
      </c>
      <c r="L94" s="33"/>
      <c r="M94" s="137" t="s">
        <v>35</v>
      </c>
      <c r="N94" s="138" t="s">
        <v>50</v>
      </c>
      <c r="P94" s="139">
        <f t="shared" si="1"/>
        <v>0</v>
      </c>
      <c r="Q94" s="139">
        <v>0</v>
      </c>
      <c r="R94" s="139">
        <f t="shared" si="2"/>
        <v>0</v>
      </c>
      <c r="S94" s="139">
        <v>0</v>
      </c>
      <c r="T94" s="140">
        <f t="shared" si="3"/>
        <v>0</v>
      </c>
      <c r="AR94" s="141" t="s">
        <v>193</v>
      </c>
      <c r="AT94" s="141" t="s">
        <v>188</v>
      </c>
      <c r="AU94" s="141" t="s">
        <v>88</v>
      </c>
      <c r="AY94" s="17" t="s">
        <v>187</v>
      </c>
      <c r="BE94" s="142">
        <f t="shared" si="4"/>
        <v>0</v>
      </c>
      <c r="BF94" s="142">
        <f t="shared" si="5"/>
        <v>0</v>
      </c>
      <c r="BG94" s="142">
        <f t="shared" si="6"/>
        <v>0</v>
      </c>
      <c r="BH94" s="142">
        <f t="shared" si="7"/>
        <v>0</v>
      </c>
      <c r="BI94" s="142">
        <f t="shared" si="8"/>
        <v>0</v>
      </c>
      <c r="BJ94" s="17" t="s">
        <v>86</v>
      </c>
      <c r="BK94" s="142">
        <f t="shared" si="9"/>
        <v>0</v>
      </c>
      <c r="BL94" s="17" t="s">
        <v>193</v>
      </c>
      <c r="BM94" s="141" t="s">
        <v>1946</v>
      </c>
    </row>
    <row r="95" spans="2:65" s="1" customFormat="1" ht="49.15" customHeight="1" x14ac:dyDescent="0.2">
      <c r="B95" s="33"/>
      <c r="C95" s="130" t="s">
        <v>223</v>
      </c>
      <c r="D95" s="130" t="s">
        <v>188</v>
      </c>
      <c r="E95" s="131" t="s">
        <v>1947</v>
      </c>
      <c r="F95" s="132" t="s">
        <v>1948</v>
      </c>
      <c r="G95" s="133" t="s">
        <v>1945</v>
      </c>
      <c r="H95" s="134">
        <v>20</v>
      </c>
      <c r="I95" s="135"/>
      <c r="J95" s="136">
        <f t="shared" si="0"/>
        <v>0</v>
      </c>
      <c r="K95" s="132" t="s">
        <v>192</v>
      </c>
      <c r="L95" s="33"/>
      <c r="M95" s="137" t="s">
        <v>35</v>
      </c>
      <c r="N95" s="138" t="s">
        <v>50</v>
      </c>
      <c r="P95" s="139">
        <f t="shared" si="1"/>
        <v>0</v>
      </c>
      <c r="Q95" s="139">
        <v>0</v>
      </c>
      <c r="R95" s="139">
        <f t="shared" si="2"/>
        <v>0</v>
      </c>
      <c r="S95" s="139">
        <v>0</v>
      </c>
      <c r="T95" s="140">
        <f t="shared" si="3"/>
        <v>0</v>
      </c>
      <c r="AR95" s="141" t="s">
        <v>193</v>
      </c>
      <c r="AT95" s="141" t="s">
        <v>188</v>
      </c>
      <c r="AU95" s="141" t="s">
        <v>88</v>
      </c>
      <c r="AY95" s="17" t="s">
        <v>187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7" t="s">
        <v>86</v>
      </c>
      <c r="BK95" s="142">
        <f t="shared" si="9"/>
        <v>0</v>
      </c>
      <c r="BL95" s="17" t="s">
        <v>193</v>
      </c>
      <c r="BM95" s="141" t="s">
        <v>1949</v>
      </c>
    </row>
    <row r="96" spans="2:65" s="1" customFormat="1" ht="16.5" customHeight="1" x14ac:dyDescent="0.2">
      <c r="B96" s="33"/>
      <c r="C96" s="164" t="s">
        <v>227</v>
      </c>
      <c r="D96" s="164" t="s">
        <v>213</v>
      </c>
      <c r="E96" s="165" t="s">
        <v>1950</v>
      </c>
      <c r="F96" s="166" t="s">
        <v>1951</v>
      </c>
      <c r="G96" s="167" t="s">
        <v>204</v>
      </c>
      <c r="H96" s="168">
        <v>226</v>
      </c>
      <c r="I96" s="169"/>
      <c r="J96" s="170">
        <f t="shared" si="0"/>
        <v>0</v>
      </c>
      <c r="K96" s="166" t="s">
        <v>192</v>
      </c>
      <c r="L96" s="171"/>
      <c r="M96" s="172" t="s">
        <v>35</v>
      </c>
      <c r="N96" s="173" t="s">
        <v>50</v>
      </c>
      <c r="P96" s="139">
        <f t="shared" si="1"/>
        <v>0</v>
      </c>
      <c r="Q96" s="139">
        <v>1.8000000000000001E-4</v>
      </c>
      <c r="R96" s="139">
        <f t="shared" si="2"/>
        <v>4.0680000000000001E-2</v>
      </c>
      <c r="S96" s="139">
        <v>0</v>
      </c>
      <c r="T96" s="140">
        <f t="shared" si="3"/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7" t="s">
        <v>86</v>
      </c>
      <c r="BK96" s="142">
        <f t="shared" si="9"/>
        <v>0</v>
      </c>
      <c r="BL96" s="17" t="s">
        <v>217</v>
      </c>
      <c r="BM96" s="141" t="s">
        <v>1952</v>
      </c>
    </row>
    <row r="97" spans="2:65" s="1" customFormat="1" ht="16.5" customHeight="1" x14ac:dyDescent="0.2">
      <c r="B97" s="33"/>
      <c r="C97" s="164" t="s">
        <v>235</v>
      </c>
      <c r="D97" s="164" t="s">
        <v>213</v>
      </c>
      <c r="E97" s="165" t="s">
        <v>1953</v>
      </c>
      <c r="F97" s="166" t="s">
        <v>1954</v>
      </c>
      <c r="G97" s="167" t="s">
        <v>204</v>
      </c>
      <c r="H97" s="168">
        <v>444</v>
      </c>
      <c r="I97" s="169"/>
      <c r="J97" s="170">
        <f t="shared" si="0"/>
        <v>0</v>
      </c>
      <c r="K97" s="166" t="s">
        <v>192</v>
      </c>
      <c r="L97" s="171"/>
      <c r="M97" s="172" t="s">
        <v>35</v>
      </c>
      <c r="N97" s="173" t="s">
        <v>50</v>
      </c>
      <c r="P97" s="139">
        <f t="shared" si="1"/>
        <v>0</v>
      </c>
      <c r="Q97" s="139">
        <v>4.0999999999999999E-4</v>
      </c>
      <c r="R97" s="139">
        <f t="shared" si="2"/>
        <v>0.18204000000000001</v>
      </c>
      <c r="S97" s="139">
        <v>0</v>
      </c>
      <c r="T97" s="140">
        <f t="shared" si="3"/>
        <v>0</v>
      </c>
      <c r="AR97" s="141" t="s">
        <v>216</v>
      </c>
      <c r="AT97" s="141" t="s">
        <v>213</v>
      </c>
      <c r="AU97" s="141" t="s">
        <v>88</v>
      </c>
      <c r="AY97" s="17" t="s">
        <v>187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7" t="s">
        <v>86</v>
      </c>
      <c r="BK97" s="142">
        <f t="shared" si="9"/>
        <v>0</v>
      </c>
      <c r="BL97" s="17" t="s">
        <v>217</v>
      </c>
      <c r="BM97" s="141" t="s">
        <v>1955</v>
      </c>
    </row>
    <row r="98" spans="2:65" s="1" customFormat="1" ht="16.5" customHeight="1" x14ac:dyDescent="0.2">
      <c r="B98" s="33"/>
      <c r="C98" s="164" t="s">
        <v>239</v>
      </c>
      <c r="D98" s="164" t="s">
        <v>213</v>
      </c>
      <c r="E98" s="165" t="s">
        <v>1956</v>
      </c>
      <c r="F98" s="166" t="s">
        <v>1957</v>
      </c>
      <c r="G98" s="167" t="s">
        <v>204</v>
      </c>
      <c r="H98" s="168">
        <v>444</v>
      </c>
      <c r="I98" s="169"/>
      <c r="J98" s="170">
        <f t="shared" si="0"/>
        <v>0</v>
      </c>
      <c r="K98" s="166" t="s">
        <v>192</v>
      </c>
      <c r="L98" s="171"/>
      <c r="M98" s="172" t="s">
        <v>35</v>
      </c>
      <c r="N98" s="173" t="s">
        <v>50</v>
      </c>
      <c r="P98" s="139">
        <f t="shared" si="1"/>
        <v>0</v>
      </c>
      <c r="Q98" s="139">
        <v>9.0000000000000006E-5</v>
      </c>
      <c r="R98" s="139">
        <f t="shared" si="2"/>
        <v>3.9960000000000002E-2</v>
      </c>
      <c r="S98" s="139">
        <v>0</v>
      </c>
      <c r="T98" s="140">
        <f t="shared" si="3"/>
        <v>0</v>
      </c>
      <c r="AR98" s="141" t="s">
        <v>216</v>
      </c>
      <c r="AT98" s="141" t="s">
        <v>213</v>
      </c>
      <c r="AU98" s="141" t="s">
        <v>88</v>
      </c>
      <c r="AY98" s="17" t="s">
        <v>187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7" t="s">
        <v>86</v>
      </c>
      <c r="BK98" s="142">
        <f t="shared" si="9"/>
        <v>0</v>
      </c>
      <c r="BL98" s="17" t="s">
        <v>217</v>
      </c>
      <c r="BM98" s="141" t="s">
        <v>1958</v>
      </c>
    </row>
    <row r="99" spans="2:65" s="1" customFormat="1" ht="16.5" customHeight="1" x14ac:dyDescent="0.2">
      <c r="B99" s="33"/>
      <c r="C99" s="164" t="s">
        <v>243</v>
      </c>
      <c r="D99" s="164" t="s">
        <v>213</v>
      </c>
      <c r="E99" s="165" t="s">
        <v>1959</v>
      </c>
      <c r="F99" s="166" t="s">
        <v>1960</v>
      </c>
      <c r="G99" s="167" t="s">
        <v>204</v>
      </c>
      <c r="H99" s="168">
        <v>444</v>
      </c>
      <c r="I99" s="169"/>
      <c r="J99" s="170">
        <f t="shared" si="0"/>
        <v>0</v>
      </c>
      <c r="K99" s="166" t="s">
        <v>192</v>
      </c>
      <c r="L99" s="171"/>
      <c r="M99" s="172" t="s">
        <v>35</v>
      </c>
      <c r="N99" s="173" t="s">
        <v>50</v>
      </c>
      <c r="P99" s="139">
        <f t="shared" si="1"/>
        <v>0</v>
      </c>
      <c r="Q99" s="139">
        <v>1.4999999999999999E-4</v>
      </c>
      <c r="R99" s="139">
        <f t="shared" si="2"/>
        <v>6.6599999999999993E-2</v>
      </c>
      <c r="S99" s="139">
        <v>0</v>
      </c>
      <c r="T99" s="140">
        <f t="shared" si="3"/>
        <v>0</v>
      </c>
      <c r="AR99" s="141" t="s">
        <v>216</v>
      </c>
      <c r="AT99" s="141" t="s">
        <v>213</v>
      </c>
      <c r="AU99" s="141" t="s">
        <v>88</v>
      </c>
      <c r="AY99" s="17" t="s">
        <v>187</v>
      </c>
      <c r="BE99" s="142">
        <f t="shared" si="4"/>
        <v>0</v>
      </c>
      <c r="BF99" s="142">
        <f t="shared" si="5"/>
        <v>0</v>
      </c>
      <c r="BG99" s="142">
        <f t="shared" si="6"/>
        <v>0</v>
      </c>
      <c r="BH99" s="142">
        <f t="shared" si="7"/>
        <v>0</v>
      </c>
      <c r="BI99" s="142">
        <f t="shared" si="8"/>
        <v>0</v>
      </c>
      <c r="BJ99" s="17" t="s">
        <v>86</v>
      </c>
      <c r="BK99" s="142">
        <f t="shared" si="9"/>
        <v>0</v>
      </c>
      <c r="BL99" s="17" t="s">
        <v>217</v>
      </c>
      <c r="BM99" s="141" t="s">
        <v>1961</v>
      </c>
    </row>
    <row r="100" spans="2:65" s="1" customFormat="1" ht="16.5" customHeight="1" x14ac:dyDescent="0.2">
      <c r="B100" s="33"/>
      <c r="C100" s="164" t="s">
        <v>247</v>
      </c>
      <c r="D100" s="164" t="s">
        <v>213</v>
      </c>
      <c r="E100" s="165" t="s">
        <v>1962</v>
      </c>
      <c r="F100" s="166" t="s">
        <v>1963</v>
      </c>
      <c r="G100" s="167" t="s">
        <v>204</v>
      </c>
      <c r="H100" s="168">
        <v>278</v>
      </c>
      <c r="I100" s="169"/>
      <c r="J100" s="170">
        <f t="shared" si="0"/>
        <v>0</v>
      </c>
      <c r="K100" s="166" t="s">
        <v>192</v>
      </c>
      <c r="L100" s="171"/>
      <c r="M100" s="172" t="s">
        <v>35</v>
      </c>
      <c r="N100" s="173" t="s">
        <v>50</v>
      </c>
      <c r="P100" s="139">
        <f t="shared" si="1"/>
        <v>0</v>
      </c>
      <c r="Q100" s="139">
        <v>5.0000000000000002E-5</v>
      </c>
      <c r="R100" s="139">
        <f t="shared" si="2"/>
        <v>1.3900000000000001E-2</v>
      </c>
      <c r="S100" s="139">
        <v>0</v>
      </c>
      <c r="T100" s="140">
        <f t="shared" si="3"/>
        <v>0</v>
      </c>
      <c r="AR100" s="141" t="s">
        <v>216</v>
      </c>
      <c r="AT100" s="141" t="s">
        <v>213</v>
      </c>
      <c r="AU100" s="141" t="s">
        <v>88</v>
      </c>
      <c r="AY100" s="17" t="s">
        <v>187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7" t="s">
        <v>86</v>
      </c>
      <c r="BK100" s="142">
        <f t="shared" si="9"/>
        <v>0</v>
      </c>
      <c r="BL100" s="17" t="s">
        <v>217</v>
      </c>
      <c r="BM100" s="141" t="s">
        <v>1964</v>
      </c>
    </row>
    <row r="101" spans="2:65" s="1" customFormat="1" ht="16.5" customHeight="1" x14ac:dyDescent="0.2">
      <c r="B101" s="33"/>
      <c r="C101" s="164" t="s">
        <v>253</v>
      </c>
      <c r="D101" s="164" t="s">
        <v>213</v>
      </c>
      <c r="E101" s="165" t="s">
        <v>1965</v>
      </c>
      <c r="F101" s="166" t="s">
        <v>1966</v>
      </c>
      <c r="G101" s="167" t="s">
        <v>204</v>
      </c>
      <c r="H101" s="168">
        <v>8</v>
      </c>
      <c r="I101" s="169"/>
      <c r="J101" s="170">
        <f t="shared" si="0"/>
        <v>0</v>
      </c>
      <c r="K101" s="166" t="s">
        <v>192</v>
      </c>
      <c r="L101" s="171"/>
      <c r="M101" s="172" t="s">
        <v>35</v>
      </c>
      <c r="N101" s="173" t="s">
        <v>50</v>
      </c>
      <c r="P101" s="139">
        <f t="shared" si="1"/>
        <v>0</v>
      </c>
      <c r="Q101" s="139">
        <v>1.23E-3</v>
      </c>
      <c r="R101" s="139">
        <f t="shared" si="2"/>
        <v>9.8399999999999998E-3</v>
      </c>
      <c r="S101" s="139">
        <v>0</v>
      </c>
      <c r="T101" s="140">
        <f t="shared" si="3"/>
        <v>0</v>
      </c>
      <c r="AR101" s="141" t="s">
        <v>216</v>
      </c>
      <c r="AT101" s="141" t="s">
        <v>213</v>
      </c>
      <c r="AU101" s="141" t="s">
        <v>88</v>
      </c>
      <c r="AY101" s="17" t="s">
        <v>187</v>
      </c>
      <c r="BE101" s="142">
        <f t="shared" si="4"/>
        <v>0</v>
      </c>
      <c r="BF101" s="142">
        <f t="shared" si="5"/>
        <v>0</v>
      </c>
      <c r="BG101" s="142">
        <f t="shared" si="6"/>
        <v>0</v>
      </c>
      <c r="BH101" s="142">
        <f t="shared" si="7"/>
        <v>0</v>
      </c>
      <c r="BI101" s="142">
        <f t="shared" si="8"/>
        <v>0</v>
      </c>
      <c r="BJ101" s="17" t="s">
        <v>86</v>
      </c>
      <c r="BK101" s="142">
        <f t="shared" si="9"/>
        <v>0</v>
      </c>
      <c r="BL101" s="17" t="s">
        <v>217</v>
      </c>
      <c r="BM101" s="141" t="s">
        <v>1967</v>
      </c>
    </row>
    <row r="102" spans="2:65" s="1" customFormat="1" ht="49.15" customHeight="1" x14ac:dyDescent="0.2">
      <c r="B102" s="33"/>
      <c r="C102" s="130" t="s">
        <v>257</v>
      </c>
      <c r="D102" s="130" t="s">
        <v>188</v>
      </c>
      <c r="E102" s="131" t="s">
        <v>1968</v>
      </c>
      <c r="F102" s="132" t="s">
        <v>1969</v>
      </c>
      <c r="G102" s="133" t="s">
        <v>191</v>
      </c>
      <c r="H102" s="134">
        <v>839</v>
      </c>
      <c r="I102" s="135"/>
      <c r="J102" s="136">
        <f t="shared" si="0"/>
        <v>0</v>
      </c>
      <c r="K102" s="132" t="s">
        <v>192</v>
      </c>
      <c r="L102" s="33"/>
      <c r="M102" s="137" t="s">
        <v>35</v>
      </c>
      <c r="N102" s="138" t="s">
        <v>50</v>
      </c>
      <c r="P102" s="139">
        <f t="shared" si="1"/>
        <v>0</v>
      </c>
      <c r="Q102" s="139">
        <v>0</v>
      </c>
      <c r="R102" s="139">
        <f t="shared" si="2"/>
        <v>0</v>
      </c>
      <c r="S102" s="139">
        <v>0</v>
      </c>
      <c r="T102" s="140">
        <f t="shared" si="3"/>
        <v>0</v>
      </c>
      <c r="AR102" s="141" t="s">
        <v>86</v>
      </c>
      <c r="AT102" s="141" t="s">
        <v>188</v>
      </c>
      <c r="AU102" s="141" t="s">
        <v>88</v>
      </c>
      <c r="AY102" s="17" t="s">
        <v>187</v>
      </c>
      <c r="BE102" s="142">
        <f t="shared" si="4"/>
        <v>0</v>
      </c>
      <c r="BF102" s="142">
        <f t="shared" si="5"/>
        <v>0</v>
      </c>
      <c r="BG102" s="142">
        <f t="shared" si="6"/>
        <v>0</v>
      </c>
      <c r="BH102" s="142">
        <f t="shared" si="7"/>
        <v>0</v>
      </c>
      <c r="BI102" s="142">
        <f t="shared" si="8"/>
        <v>0</v>
      </c>
      <c r="BJ102" s="17" t="s">
        <v>86</v>
      </c>
      <c r="BK102" s="142">
        <f t="shared" si="9"/>
        <v>0</v>
      </c>
      <c r="BL102" s="17" t="s">
        <v>86</v>
      </c>
      <c r="BM102" s="141" t="s">
        <v>1970</v>
      </c>
    </row>
    <row r="103" spans="2:65" s="1" customFormat="1" ht="49.15" customHeight="1" x14ac:dyDescent="0.2">
      <c r="B103" s="33"/>
      <c r="C103" s="130" t="s">
        <v>261</v>
      </c>
      <c r="D103" s="130" t="s">
        <v>188</v>
      </c>
      <c r="E103" s="131" t="s">
        <v>1971</v>
      </c>
      <c r="F103" s="132" t="s">
        <v>1972</v>
      </c>
      <c r="G103" s="133" t="s">
        <v>191</v>
      </c>
      <c r="H103" s="134">
        <v>839</v>
      </c>
      <c r="I103" s="135"/>
      <c r="J103" s="136">
        <f t="shared" si="0"/>
        <v>0</v>
      </c>
      <c r="K103" s="132" t="s">
        <v>192</v>
      </c>
      <c r="L103" s="33"/>
      <c r="M103" s="137" t="s">
        <v>35</v>
      </c>
      <c r="N103" s="138" t="s">
        <v>50</v>
      </c>
      <c r="P103" s="139">
        <f t="shared" si="1"/>
        <v>0</v>
      </c>
      <c r="Q103" s="139">
        <v>0</v>
      </c>
      <c r="R103" s="139">
        <f t="shared" si="2"/>
        <v>0</v>
      </c>
      <c r="S103" s="139">
        <v>0</v>
      </c>
      <c r="T103" s="140">
        <f t="shared" si="3"/>
        <v>0</v>
      </c>
      <c r="AR103" s="141" t="s">
        <v>193</v>
      </c>
      <c r="AT103" s="141" t="s">
        <v>188</v>
      </c>
      <c r="AU103" s="141" t="s">
        <v>88</v>
      </c>
      <c r="AY103" s="17" t="s">
        <v>187</v>
      </c>
      <c r="BE103" s="142">
        <f t="shared" si="4"/>
        <v>0</v>
      </c>
      <c r="BF103" s="142">
        <f t="shared" si="5"/>
        <v>0</v>
      </c>
      <c r="BG103" s="142">
        <f t="shared" si="6"/>
        <v>0</v>
      </c>
      <c r="BH103" s="142">
        <f t="shared" si="7"/>
        <v>0</v>
      </c>
      <c r="BI103" s="142">
        <f t="shared" si="8"/>
        <v>0</v>
      </c>
      <c r="BJ103" s="17" t="s">
        <v>86</v>
      </c>
      <c r="BK103" s="142">
        <f t="shared" si="9"/>
        <v>0</v>
      </c>
      <c r="BL103" s="17" t="s">
        <v>193</v>
      </c>
      <c r="BM103" s="141" t="s">
        <v>1973</v>
      </c>
    </row>
    <row r="104" spans="2:65" s="1" customFormat="1" ht="24.2" customHeight="1" x14ac:dyDescent="0.2">
      <c r="B104" s="33"/>
      <c r="C104" s="130" t="s">
        <v>8</v>
      </c>
      <c r="D104" s="130" t="s">
        <v>188</v>
      </c>
      <c r="E104" s="131" t="s">
        <v>1974</v>
      </c>
      <c r="F104" s="132" t="s">
        <v>1975</v>
      </c>
      <c r="G104" s="133" t="s">
        <v>204</v>
      </c>
      <c r="H104" s="134">
        <v>3</v>
      </c>
      <c r="I104" s="135"/>
      <c r="J104" s="136">
        <f t="shared" si="0"/>
        <v>0</v>
      </c>
      <c r="K104" s="132" t="s">
        <v>192</v>
      </c>
      <c r="L104" s="33"/>
      <c r="M104" s="137" t="s">
        <v>35</v>
      </c>
      <c r="N104" s="138" t="s">
        <v>50</v>
      </c>
      <c r="P104" s="139">
        <f t="shared" si="1"/>
        <v>0</v>
      </c>
      <c r="Q104" s="139">
        <v>0</v>
      </c>
      <c r="R104" s="139">
        <f t="shared" si="2"/>
        <v>0</v>
      </c>
      <c r="S104" s="139">
        <v>0</v>
      </c>
      <c r="T104" s="140">
        <f t="shared" si="3"/>
        <v>0</v>
      </c>
      <c r="AR104" s="141" t="s">
        <v>193</v>
      </c>
      <c r="AT104" s="141" t="s">
        <v>188</v>
      </c>
      <c r="AU104" s="141" t="s">
        <v>88</v>
      </c>
      <c r="AY104" s="17" t="s">
        <v>187</v>
      </c>
      <c r="BE104" s="142">
        <f t="shared" si="4"/>
        <v>0</v>
      </c>
      <c r="BF104" s="142">
        <f t="shared" si="5"/>
        <v>0</v>
      </c>
      <c r="BG104" s="142">
        <f t="shared" si="6"/>
        <v>0</v>
      </c>
      <c r="BH104" s="142">
        <f t="shared" si="7"/>
        <v>0</v>
      </c>
      <c r="BI104" s="142">
        <f t="shared" si="8"/>
        <v>0</v>
      </c>
      <c r="BJ104" s="17" t="s">
        <v>86</v>
      </c>
      <c r="BK104" s="142">
        <f t="shared" si="9"/>
        <v>0</v>
      </c>
      <c r="BL104" s="17" t="s">
        <v>193</v>
      </c>
      <c r="BM104" s="141" t="s">
        <v>1976</v>
      </c>
    </row>
    <row r="105" spans="2:65" s="1" customFormat="1" ht="16.5" customHeight="1" x14ac:dyDescent="0.2">
      <c r="B105" s="33"/>
      <c r="C105" s="130" t="s">
        <v>269</v>
      </c>
      <c r="D105" s="130" t="s">
        <v>188</v>
      </c>
      <c r="E105" s="131" t="s">
        <v>1977</v>
      </c>
      <c r="F105" s="132" t="s">
        <v>1978</v>
      </c>
      <c r="G105" s="133" t="s">
        <v>204</v>
      </c>
      <c r="H105" s="134">
        <v>3</v>
      </c>
      <c r="I105" s="135"/>
      <c r="J105" s="136">
        <f t="shared" si="0"/>
        <v>0</v>
      </c>
      <c r="K105" s="132" t="s">
        <v>192</v>
      </c>
      <c r="L105" s="33"/>
      <c r="M105" s="179" t="s">
        <v>35</v>
      </c>
      <c r="N105" s="180" t="s">
        <v>50</v>
      </c>
      <c r="O105" s="181"/>
      <c r="P105" s="182">
        <f t="shared" si="1"/>
        <v>0</v>
      </c>
      <c r="Q105" s="182">
        <v>0</v>
      </c>
      <c r="R105" s="182">
        <f t="shared" si="2"/>
        <v>0</v>
      </c>
      <c r="S105" s="182">
        <v>0</v>
      </c>
      <c r="T105" s="183">
        <f t="shared" si="3"/>
        <v>0</v>
      </c>
      <c r="AR105" s="141" t="s">
        <v>86</v>
      </c>
      <c r="AT105" s="141" t="s">
        <v>188</v>
      </c>
      <c r="AU105" s="141" t="s">
        <v>88</v>
      </c>
      <c r="AY105" s="17" t="s">
        <v>187</v>
      </c>
      <c r="BE105" s="142">
        <f t="shared" si="4"/>
        <v>0</v>
      </c>
      <c r="BF105" s="142">
        <f t="shared" si="5"/>
        <v>0</v>
      </c>
      <c r="BG105" s="142">
        <f t="shared" si="6"/>
        <v>0</v>
      </c>
      <c r="BH105" s="142">
        <f t="shared" si="7"/>
        <v>0</v>
      </c>
      <c r="BI105" s="142">
        <f t="shared" si="8"/>
        <v>0</v>
      </c>
      <c r="BJ105" s="17" t="s">
        <v>86</v>
      </c>
      <c r="BK105" s="142">
        <f t="shared" si="9"/>
        <v>0</v>
      </c>
      <c r="BL105" s="17" t="s">
        <v>86</v>
      </c>
      <c r="BM105" s="141" t="s">
        <v>1979</v>
      </c>
    </row>
    <row r="106" spans="2:65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FuF0XqCgCazTXBOIuWt/suUcp7A0YD/lgmxbie/o7FH7QmSUy1k6WcAOdcV+RLt3nvQM3mPIm3BkDwXfutjdBQ==" saltValue="xsqAf8Hp2elYgAdG5wSc70hVEtaoT5QKEQrMekzbzcPjy19aRekvPTjV5V9KzKnZ798pUGTjUedzBKWdJ4rAuQ==" spinCount="100000" sheet="1" objects="1" scenarios="1" formatColumns="0" formatRows="0" autoFilter="0"/>
  <autoFilter ref="C86:K10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5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144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1980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1433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ROUND((SUM(BE87:BE114)),  2)</f>
        <v>0</v>
      </c>
      <c r="I35" s="94">
        <v>0.21</v>
      </c>
      <c r="J35" s="84">
        <f>ROUND(((SUM(BE87:BE114))*I35),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ROUND((SUM(BF87:BF114)),  2)</f>
        <v>0</v>
      </c>
      <c r="I36" s="94">
        <v>0.15</v>
      </c>
      <c r="J36" s="84">
        <f>ROUND(((SUM(BF87:BF114))*I36),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ROUND((SUM(BG87:BG114)),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ROUND((SUM(BH87:BH114)),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ROUND((SUM(BI87:BI114)),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1980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dle sborníku UOŽI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Rožďalovice - Nemyčeves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J87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899999999999999" hidden="1" customHeight="1" x14ac:dyDescent="0.2">
      <c r="B65" s="108"/>
      <c r="D65" s="109" t="s">
        <v>1929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hidden="1" customHeight="1" x14ac:dyDescent="0.2">
      <c r="B66" s="33"/>
      <c r="L66" s="33"/>
    </row>
    <row r="67" spans="2:12" s="1" customFormat="1" ht="6.95" hidden="1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68" spans="2:12" hidden="1" x14ac:dyDescent="0.2"/>
    <row r="69" spans="2:12" hidden="1" x14ac:dyDescent="0.2"/>
    <row r="70" spans="2:12" hidden="1" x14ac:dyDescent="0.2"/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1" t="s">
        <v>173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7" t="s">
        <v>16</v>
      </c>
      <c r="L74" s="33"/>
    </row>
    <row r="75" spans="2:12" s="1" customFormat="1" ht="16.5" customHeight="1" x14ac:dyDescent="0.2">
      <c r="B75" s="33"/>
      <c r="E75" s="250" t="str">
        <f>E7</f>
        <v>Oprava PZS v úseku Rožďalovice - Nemyčeves</v>
      </c>
      <c r="F75" s="251"/>
      <c r="G75" s="251"/>
      <c r="H75" s="251"/>
      <c r="L75" s="33"/>
    </row>
    <row r="76" spans="2:12" ht="12" customHeight="1" x14ac:dyDescent="0.2">
      <c r="B76" s="20"/>
      <c r="C76" s="27" t="s">
        <v>152</v>
      </c>
      <c r="L76" s="20"/>
    </row>
    <row r="77" spans="2:12" s="1" customFormat="1" ht="16.5" customHeight="1" x14ac:dyDescent="0.2">
      <c r="B77" s="33"/>
      <c r="E77" s="250" t="s">
        <v>1980</v>
      </c>
      <c r="F77" s="249"/>
      <c r="G77" s="249"/>
      <c r="H77" s="249"/>
      <c r="L77" s="33"/>
    </row>
    <row r="78" spans="2:12" s="1" customFormat="1" ht="12" customHeight="1" x14ac:dyDescent="0.2">
      <c r="B78" s="33"/>
      <c r="C78" s="27" t="s">
        <v>154</v>
      </c>
      <c r="L78" s="33"/>
    </row>
    <row r="79" spans="2:12" s="1" customFormat="1" ht="16.5" customHeight="1" x14ac:dyDescent="0.2">
      <c r="B79" s="33"/>
      <c r="E79" s="246" t="str">
        <f>E11</f>
        <v>01 - dle sborníku UOŽI</v>
      </c>
      <c r="F79" s="249"/>
      <c r="G79" s="249"/>
      <c r="H79" s="249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Rožďalovice - Nemyčeves</v>
      </c>
      <c r="I81" s="27" t="s">
        <v>24</v>
      </c>
      <c r="J81" s="50" t="str">
        <f>IF(J14="","",J14)</f>
        <v>28. 2. 2023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7" t="s">
        <v>30</v>
      </c>
      <c r="F83" s="25" t="str">
        <f>E17</f>
        <v>Správa železnic, státní organizace</v>
      </c>
      <c r="I83" s="27" t="s">
        <v>38</v>
      </c>
      <c r="J83" s="31" t="str">
        <f>E23</f>
        <v>Signal Projekt s.r.o.</v>
      </c>
      <c r="L83" s="33"/>
    </row>
    <row r="84" spans="2:65" s="1" customFormat="1" ht="15.2" customHeight="1" x14ac:dyDescent="0.2">
      <c r="B84" s="33"/>
      <c r="C84" s="27" t="s">
        <v>36</v>
      </c>
      <c r="F84" s="25" t="str">
        <f>IF(E20="","",E20)</f>
        <v>Vyplň údaj</v>
      </c>
      <c r="I84" s="27" t="s">
        <v>42</v>
      </c>
      <c r="J84" s="31" t="str">
        <f>E26</f>
        <v>Signal Projekt s.r.o.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174</v>
      </c>
      <c r="D86" s="114" t="s">
        <v>64</v>
      </c>
      <c r="E86" s="114" t="s">
        <v>60</v>
      </c>
      <c r="F86" s="114" t="s">
        <v>61</v>
      </c>
      <c r="G86" s="114" t="s">
        <v>175</v>
      </c>
      <c r="H86" s="114" t="s">
        <v>176</v>
      </c>
      <c r="I86" s="114" t="s">
        <v>177</v>
      </c>
      <c r="J86" s="114" t="s">
        <v>160</v>
      </c>
      <c r="K86" s="115" t="s">
        <v>178</v>
      </c>
      <c r="L86" s="112"/>
      <c r="M86" s="57" t="s">
        <v>35</v>
      </c>
      <c r="N86" s="58" t="s">
        <v>49</v>
      </c>
      <c r="O86" s="58" t="s">
        <v>179</v>
      </c>
      <c r="P86" s="58" t="s">
        <v>180</v>
      </c>
      <c r="Q86" s="58" t="s">
        <v>181</v>
      </c>
      <c r="R86" s="58" t="s">
        <v>182</v>
      </c>
      <c r="S86" s="58" t="s">
        <v>183</v>
      </c>
      <c r="T86" s="59" t="s">
        <v>184</v>
      </c>
    </row>
    <row r="87" spans="2:65" s="1" customFormat="1" ht="22.9" customHeight="1" x14ac:dyDescent="0.25">
      <c r="B87" s="33"/>
      <c r="C87" s="62" t="s">
        <v>185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10.975150000000001</v>
      </c>
      <c r="S87" s="51"/>
      <c r="T87" s="118">
        <f>T88</f>
        <v>0</v>
      </c>
      <c r="AT87" s="17" t="s">
        <v>78</v>
      </c>
      <c r="AU87" s="17" t="s">
        <v>161</v>
      </c>
      <c r="BK87" s="119">
        <f>BK88</f>
        <v>0</v>
      </c>
    </row>
    <row r="88" spans="2:65" s="11" customFormat="1" ht="25.9" customHeight="1" x14ac:dyDescent="0.2">
      <c r="B88" s="120"/>
      <c r="D88" s="121" t="s">
        <v>78</v>
      </c>
      <c r="E88" s="122" t="s">
        <v>768</v>
      </c>
      <c r="F88" s="122" t="s">
        <v>769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10.975150000000001</v>
      </c>
      <c r="T88" s="127">
        <f>T89</f>
        <v>0</v>
      </c>
      <c r="AR88" s="121" t="s">
        <v>86</v>
      </c>
      <c r="AT88" s="128" t="s">
        <v>78</v>
      </c>
      <c r="AU88" s="128" t="s">
        <v>79</v>
      </c>
      <c r="AY88" s="121" t="s">
        <v>187</v>
      </c>
      <c r="BK88" s="129">
        <f>BK89</f>
        <v>0</v>
      </c>
    </row>
    <row r="89" spans="2:65" s="11" customFormat="1" ht="22.9" customHeight="1" x14ac:dyDescent="0.2">
      <c r="B89" s="120"/>
      <c r="D89" s="121" t="s">
        <v>78</v>
      </c>
      <c r="E89" s="174" t="s">
        <v>219</v>
      </c>
      <c r="F89" s="174" t="s">
        <v>1930</v>
      </c>
      <c r="I89" s="123"/>
      <c r="J89" s="175">
        <f>BK89</f>
        <v>0</v>
      </c>
      <c r="L89" s="120"/>
      <c r="M89" s="125"/>
      <c r="P89" s="126">
        <f>SUM(P90:P114)</f>
        <v>0</v>
      </c>
      <c r="R89" s="126">
        <f>SUM(R90:R114)</f>
        <v>10.975150000000001</v>
      </c>
      <c r="T89" s="127">
        <f>SUM(T90:T114)</f>
        <v>0</v>
      </c>
      <c r="AR89" s="121" t="s">
        <v>86</v>
      </c>
      <c r="AT89" s="128" t="s">
        <v>78</v>
      </c>
      <c r="AU89" s="128" t="s">
        <v>86</v>
      </c>
      <c r="AY89" s="121" t="s">
        <v>187</v>
      </c>
      <c r="BK89" s="129">
        <f>SUM(BK90:BK114)</f>
        <v>0</v>
      </c>
    </row>
    <row r="90" spans="2:65" s="1" customFormat="1" ht="37.9" customHeight="1" x14ac:dyDescent="0.2">
      <c r="B90" s="33"/>
      <c r="C90" s="130" t="s">
        <v>86</v>
      </c>
      <c r="D90" s="130" t="s">
        <v>188</v>
      </c>
      <c r="E90" s="131" t="s">
        <v>1981</v>
      </c>
      <c r="F90" s="132" t="s">
        <v>1982</v>
      </c>
      <c r="G90" s="133" t="s">
        <v>204</v>
      </c>
      <c r="H90" s="134">
        <v>1</v>
      </c>
      <c r="I90" s="135"/>
      <c r="J90" s="136">
        <f t="shared" ref="J90:J100" si="0">ROUND(I90*H90,2)</f>
        <v>0</v>
      </c>
      <c r="K90" s="132" t="s">
        <v>192</v>
      </c>
      <c r="L90" s="33"/>
      <c r="M90" s="137" t="s">
        <v>35</v>
      </c>
      <c r="N90" s="138" t="s">
        <v>50</v>
      </c>
      <c r="P90" s="139">
        <f t="shared" ref="P90:P100" si="1">O90*H90</f>
        <v>0</v>
      </c>
      <c r="Q90" s="139">
        <v>0</v>
      </c>
      <c r="R90" s="139">
        <f t="shared" ref="R90:R100" si="2">Q90*H90</f>
        <v>0</v>
      </c>
      <c r="S90" s="139">
        <v>0</v>
      </c>
      <c r="T90" s="140">
        <f t="shared" ref="T90:T100" si="3">S90*H90</f>
        <v>0</v>
      </c>
      <c r="AR90" s="141" t="s">
        <v>193</v>
      </c>
      <c r="AT90" s="141" t="s">
        <v>188</v>
      </c>
      <c r="AU90" s="141" t="s">
        <v>88</v>
      </c>
      <c r="AY90" s="17" t="s">
        <v>187</v>
      </c>
      <c r="BE90" s="142">
        <f t="shared" ref="BE90:BE100" si="4">IF(N90="základní",J90,0)</f>
        <v>0</v>
      </c>
      <c r="BF90" s="142">
        <f t="shared" ref="BF90:BF100" si="5">IF(N90="snížená",J90,0)</f>
        <v>0</v>
      </c>
      <c r="BG90" s="142">
        <f t="shared" ref="BG90:BG100" si="6">IF(N90="zákl. přenesená",J90,0)</f>
        <v>0</v>
      </c>
      <c r="BH90" s="142">
        <f t="shared" ref="BH90:BH100" si="7">IF(N90="sníž. přenesená",J90,0)</f>
        <v>0</v>
      </c>
      <c r="BI90" s="142">
        <f t="shared" ref="BI90:BI100" si="8">IF(N90="nulová",J90,0)</f>
        <v>0</v>
      </c>
      <c r="BJ90" s="17" t="s">
        <v>86</v>
      </c>
      <c r="BK90" s="142">
        <f t="shared" ref="BK90:BK100" si="9">ROUND(I90*H90,2)</f>
        <v>0</v>
      </c>
      <c r="BL90" s="17" t="s">
        <v>193</v>
      </c>
      <c r="BM90" s="141" t="s">
        <v>1983</v>
      </c>
    </row>
    <row r="91" spans="2:65" s="1" customFormat="1" ht="16.5" customHeight="1" x14ac:dyDescent="0.2">
      <c r="B91" s="33"/>
      <c r="C91" s="164" t="s">
        <v>88</v>
      </c>
      <c r="D91" s="164" t="s">
        <v>213</v>
      </c>
      <c r="E91" s="165" t="s">
        <v>1984</v>
      </c>
      <c r="F91" s="166" t="s">
        <v>1985</v>
      </c>
      <c r="G91" s="167" t="s">
        <v>204</v>
      </c>
      <c r="H91" s="168">
        <v>1</v>
      </c>
      <c r="I91" s="169"/>
      <c r="J91" s="170">
        <f t="shared" si="0"/>
        <v>0</v>
      </c>
      <c r="K91" s="166" t="s">
        <v>192</v>
      </c>
      <c r="L91" s="171"/>
      <c r="M91" s="172" t="s">
        <v>35</v>
      </c>
      <c r="N91" s="173" t="s">
        <v>50</v>
      </c>
      <c r="P91" s="139">
        <f t="shared" si="1"/>
        <v>0</v>
      </c>
      <c r="Q91" s="139">
        <v>0</v>
      </c>
      <c r="R91" s="139">
        <f t="shared" si="2"/>
        <v>0</v>
      </c>
      <c r="S91" s="139">
        <v>0</v>
      </c>
      <c r="T91" s="140">
        <f t="shared" si="3"/>
        <v>0</v>
      </c>
      <c r="AR91" s="141" t="s">
        <v>216</v>
      </c>
      <c r="AT91" s="141" t="s">
        <v>213</v>
      </c>
      <c r="AU91" s="141" t="s">
        <v>88</v>
      </c>
      <c r="AY91" s="17" t="s">
        <v>187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7" t="s">
        <v>86</v>
      </c>
      <c r="BK91" s="142">
        <f t="shared" si="9"/>
        <v>0</v>
      </c>
      <c r="BL91" s="17" t="s">
        <v>217</v>
      </c>
      <c r="BM91" s="141" t="s">
        <v>1986</v>
      </c>
    </row>
    <row r="92" spans="2:65" s="1" customFormat="1" ht="16.5" customHeight="1" x14ac:dyDescent="0.2">
      <c r="B92" s="33"/>
      <c r="C92" s="164" t="s">
        <v>207</v>
      </c>
      <c r="D92" s="164" t="s">
        <v>213</v>
      </c>
      <c r="E92" s="165" t="s">
        <v>1987</v>
      </c>
      <c r="F92" s="166" t="s">
        <v>1988</v>
      </c>
      <c r="G92" s="167" t="s">
        <v>191</v>
      </c>
      <c r="H92" s="168">
        <v>3</v>
      </c>
      <c r="I92" s="169"/>
      <c r="J92" s="170">
        <f t="shared" si="0"/>
        <v>0</v>
      </c>
      <c r="K92" s="166" t="s">
        <v>192</v>
      </c>
      <c r="L92" s="171"/>
      <c r="M92" s="172" t="s">
        <v>35</v>
      </c>
      <c r="N92" s="173" t="s">
        <v>50</v>
      </c>
      <c r="P92" s="139">
        <f t="shared" si="1"/>
        <v>0</v>
      </c>
      <c r="Q92" s="139">
        <v>3.2000000000000002E-3</v>
      </c>
      <c r="R92" s="139">
        <f t="shared" si="2"/>
        <v>9.6000000000000009E-3</v>
      </c>
      <c r="S92" s="139">
        <v>0</v>
      </c>
      <c r="T92" s="140">
        <f t="shared" si="3"/>
        <v>0</v>
      </c>
      <c r="AR92" s="141" t="s">
        <v>216</v>
      </c>
      <c r="AT92" s="141" t="s">
        <v>213</v>
      </c>
      <c r="AU92" s="141" t="s">
        <v>88</v>
      </c>
      <c r="AY92" s="17" t="s">
        <v>187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7" t="s">
        <v>86</v>
      </c>
      <c r="BK92" s="142">
        <f t="shared" si="9"/>
        <v>0</v>
      </c>
      <c r="BL92" s="17" t="s">
        <v>217</v>
      </c>
      <c r="BM92" s="141" t="s">
        <v>1989</v>
      </c>
    </row>
    <row r="93" spans="2:65" s="1" customFormat="1" ht="16.5" customHeight="1" x14ac:dyDescent="0.2">
      <c r="B93" s="33"/>
      <c r="C93" s="164" t="s">
        <v>193</v>
      </c>
      <c r="D93" s="164" t="s">
        <v>213</v>
      </c>
      <c r="E93" s="165" t="s">
        <v>1990</v>
      </c>
      <c r="F93" s="166" t="s">
        <v>1991</v>
      </c>
      <c r="G93" s="167" t="s">
        <v>204</v>
      </c>
      <c r="H93" s="168">
        <v>1</v>
      </c>
      <c r="I93" s="169"/>
      <c r="J93" s="170">
        <f t="shared" si="0"/>
        <v>0</v>
      </c>
      <c r="K93" s="166" t="s">
        <v>192</v>
      </c>
      <c r="L93" s="171"/>
      <c r="M93" s="172" t="s">
        <v>35</v>
      </c>
      <c r="N93" s="173" t="s">
        <v>50</v>
      </c>
      <c r="P93" s="139">
        <f t="shared" si="1"/>
        <v>0</v>
      </c>
      <c r="Q93" s="139">
        <v>1.4999999999999999E-4</v>
      </c>
      <c r="R93" s="139">
        <f t="shared" si="2"/>
        <v>1.4999999999999999E-4</v>
      </c>
      <c r="S93" s="139">
        <v>0</v>
      </c>
      <c r="T93" s="140">
        <f t="shared" si="3"/>
        <v>0</v>
      </c>
      <c r="AR93" s="141" t="s">
        <v>216</v>
      </c>
      <c r="AT93" s="141" t="s">
        <v>213</v>
      </c>
      <c r="AU93" s="141" t="s">
        <v>88</v>
      </c>
      <c r="AY93" s="17" t="s">
        <v>187</v>
      </c>
      <c r="BE93" s="142">
        <f t="shared" si="4"/>
        <v>0</v>
      </c>
      <c r="BF93" s="142">
        <f t="shared" si="5"/>
        <v>0</v>
      </c>
      <c r="BG93" s="142">
        <f t="shared" si="6"/>
        <v>0</v>
      </c>
      <c r="BH93" s="142">
        <f t="shared" si="7"/>
        <v>0</v>
      </c>
      <c r="BI93" s="142">
        <f t="shared" si="8"/>
        <v>0</v>
      </c>
      <c r="BJ93" s="17" t="s">
        <v>86</v>
      </c>
      <c r="BK93" s="142">
        <f t="shared" si="9"/>
        <v>0</v>
      </c>
      <c r="BL93" s="17" t="s">
        <v>217</v>
      </c>
      <c r="BM93" s="141" t="s">
        <v>1992</v>
      </c>
    </row>
    <row r="94" spans="2:65" s="1" customFormat="1" ht="16.5" customHeight="1" x14ac:dyDescent="0.2">
      <c r="B94" s="33"/>
      <c r="C94" s="164" t="s">
        <v>219</v>
      </c>
      <c r="D94" s="164" t="s">
        <v>213</v>
      </c>
      <c r="E94" s="165" t="s">
        <v>1993</v>
      </c>
      <c r="F94" s="166" t="s">
        <v>1994</v>
      </c>
      <c r="G94" s="167" t="s">
        <v>204</v>
      </c>
      <c r="H94" s="168">
        <v>1</v>
      </c>
      <c r="I94" s="169"/>
      <c r="J94" s="170">
        <f t="shared" si="0"/>
        <v>0</v>
      </c>
      <c r="K94" s="166" t="s">
        <v>192</v>
      </c>
      <c r="L94" s="171"/>
      <c r="M94" s="172" t="s">
        <v>35</v>
      </c>
      <c r="N94" s="173" t="s">
        <v>50</v>
      </c>
      <c r="P94" s="139">
        <f t="shared" si="1"/>
        <v>0</v>
      </c>
      <c r="Q94" s="139">
        <v>0</v>
      </c>
      <c r="R94" s="139">
        <f t="shared" si="2"/>
        <v>0</v>
      </c>
      <c r="S94" s="139">
        <v>0</v>
      </c>
      <c r="T94" s="140">
        <f t="shared" si="3"/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 t="shared" si="4"/>
        <v>0</v>
      </c>
      <c r="BF94" s="142">
        <f t="shared" si="5"/>
        <v>0</v>
      </c>
      <c r="BG94" s="142">
        <f t="shared" si="6"/>
        <v>0</v>
      </c>
      <c r="BH94" s="142">
        <f t="shared" si="7"/>
        <v>0</v>
      </c>
      <c r="BI94" s="142">
        <f t="shared" si="8"/>
        <v>0</v>
      </c>
      <c r="BJ94" s="17" t="s">
        <v>86</v>
      </c>
      <c r="BK94" s="142">
        <f t="shared" si="9"/>
        <v>0</v>
      </c>
      <c r="BL94" s="17" t="s">
        <v>217</v>
      </c>
      <c r="BM94" s="141" t="s">
        <v>1995</v>
      </c>
    </row>
    <row r="95" spans="2:65" s="1" customFormat="1" ht="16.5" customHeight="1" x14ac:dyDescent="0.2">
      <c r="B95" s="33"/>
      <c r="C95" s="164" t="s">
        <v>223</v>
      </c>
      <c r="D95" s="164" t="s">
        <v>213</v>
      </c>
      <c r="E95" s="165" t="s">
        <v>1996</v>
      </c>
      <c r="F95" s="166" t="s">
        <v>1997</v>
      </c>
      <c r="G95" s="167" t="s">
        <v>204</v>
      </c>
      <c r="H95" s="168">
        <v>1</v>
      </c>
      <c r="I95" s="169"/>
      <c r="J95" s="170">
        <f t="shared" si="0"/>
        <v>0</v>
      </c>
      <c r="K95" s="166" t="s">
        <v>192</v>
      </c>
      <c r="L95" s="171"/>
      <c r="M95" s="172" t="s">
        <v>35</v>
      </c>
      <c r="N95" s="173" t="s">
        <v>50</v>
      </c>
      <c r="P95" s="139">
        <f t="shared" si="1"/>
        <v>0</v>
      </c>
      <c r="Q95" s="139">
        <v>0</v>
      </c>
      <c r="R95" s="139">
        <f t="shared" si="2"/>
        <v>0</v>
      </c>
      <c r="S95" s="139">
        <v>0</v>
      </c>
      <c r="T95" s="140">
        <f t="shared" si="3"/>
        <v>0</v>
      </c>
      <c r="AR95" s="141" t="s">
        <v>216</v>
      </c>
      <c r="AT95" s="141" t="s">
        <v>213</v>
      </c>
      <c r="AU95" s="141" t="s">
        <v>88</v>
      </c>
      <c r="AY95" s="17" t="s">
        <v>187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7" t="s">
        <v>86</v>
      </c>
      <c r="BK95" s="142">
        <f t="shared" si="9"/>
        <v>0</v>
      </c>
      <c r="BL95" s="17" t="s">
        <v>217</v>
      </c>
      <c r="BM95" s="141" t="s">
        <v>1998</v>
      </c>
    </row>
    <row r="96" spans="2:65" s="1" customFormat="1" ht="16.5" customHeight="1" x14ac:dyDescent="0.2">
      <c r="B96" s="33"/>
      <c r="C96" s="164" t="s">
        <v>227</v>
      </c>
      <c r="D96" s="164" t="s">
        <v>213</v>
      </c>
      <c r="E96" s="165" t="s">
        <v>1999</v>
      </c>
      <c r="F96" s="166" t="s">
        <v>2000</v>
      </c>
      <c r="G96" s="167" t="s">
        <v>204</v>
      </c>
      <c r="H96" s="168">
        <v>1</v>
      </c>
      <c r="I96" s="169"/>
      <c r="J96" s="170">
        <f t="shared" si="0"/>
        <v>0</v>
      </c>
      <c r="K96" s="166" t="s">
        <v>192</v>
      </c>
      <c r="L96" s="171"/>
      <c r="M96" s="172" t="s">
        <v>35</v>
      </c>
      <c r="N96" s="173" t="s">
        <v>50</v>
      </c>
      <c r="P96" s="139">
        <f t="shared" si="1"/>
        <v>0</v>
      </c>
      <c r="Q96" s="139">
        <v>0</v>
      </c>
      <c r="R96" s="139">
        <f t="shared" si="2"/>
        <v>0</v>
      </c>
      <c r="S96" s="139">
        <v>0</v>
      </c>
      <c r="T96" s="140">
        <f t="shared" si="3"/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7" t="s">
        <v>86</v>
      </c>
      <c r="BK96" s="142">
        <f t="shared" si="9"/>
        <v>0</v>
      </c>
      <c r="BL96" s="17" t="s">
        <v>217</v>
      </c>
      <c r="BM96" s="141" t="s">
        <v>2001</v>
      </c>
    </row>
    <row r="97" spans="2:65" s="1" customFormat="1" ht="24.2" customHeight="1" x14ac:dyDescent="0.2">
      <c r="B97" s="33"/>
      <c r="C97" s="130" t="s">
        <v>235</v>
      </c>
      <c r="D97" s="130" t="s">
        <v>188</v>
      </c>
      <c r="E97" s="131" t="s">
        <v>2002</v>
      </c>
      <c r="F97" s="132" t="s">
        <v>2003</v>
      </c>
      <c r="G97" s="133" t="s">
        <v>539</v>
      </c>
      <c r="H97" s="134">
        <v>11</v>
      </c>
      <c r="I97" s="135"/>
      <c r="J97" s="136">
        <f t="shared" si="0"/>
        <v>0</v>
      </c>
      <c r="K97" s="132" t="s">
        <v>192</v>
      </c>
      <c r="L97" s="33"/>
      <c r="M97" s="137" t="s">
        <v>35</v>
      </c>
      <c r="N97" s="138" t="s">
        <v>50</v>
      </c>
      <c r="P97" s="139">
        <f t="shared" si="1"/>
        <v>0</v>
      </c>
      <c r="Q97" s="139">
        <v>0</v>
      </c>
      <c r="R97" s="139">
        <f t="shared" si="2"/>
        <v>0</v>
      </c>
      <c r="S97" s="139">
        <v>0</v>
      </c>
      <c r="T97" s="140">
        <f t="shared" si="3"/>
        <v>0</v>
      </c>
      <c r="AR97" s="141" t="s">
        <v>86</v>
      </c>
      <c r="AT97" s="141" t="s">
        <v>188</v>
      </c>
      <c r="AU97" s="141" t="s">
        <v>88</v>
      </c>
      <c r="AY97" s="17" t="s">
        <v>187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7" t="s">
        <v>86</v>
      </c>
      <c r="BK97" s="142">
        <f t="shared" si="9"/>
        <v>0</v>
      </c>
      <c r="BL97" s="17" t="s">
        <v>86</v>
      </c>
      <c r="BM97" s="141" t="s">
        <v>2004</v>
      </c>
    </row>
    <row r="98" spans="2:65" s="1" customFormat="1" ht="24.2" customHeight="1" x14ac:dyDescent="0.2">
      <c r="B98" s="33"/>
      <c r="C98" s="130" t="s">
        <v>239</v>
      </c>
      <c r="D98" s="130" t="s">
        <v>188</v>
      </c>
      <c r="E98" s="131" t="s">
        <v>2005</v>
      </c>
      <c r="F98" s="132" t="s">
        <v>2006</v>
      </c>
      <c r="G98" s="133" t="s">
        <v>539</v>
      </c>
      <c r="H98" s="134">
        <v>13.5</v>
      </c>
      <c r="I98" s="135"/>
      <c r="J98" s="136">
        <f t="shared" si="0"/>
        <v>0</v>
      </c>
      <c r="K98" s="132" t="s">
        <v>192</v>
      </c>
      <c r="L98" s="33"/>
      <c r="M98" s="137" t="s">
        <v>35</v>
      </c>
      <c r="N98" s="138" t="s">
        <v>50</v>
      </c>
      <c r="P98" s="139">
        <f t="shared" si="1"/>
        <v>0</v>
      </c>
      <c r="Q98" s="139">
        <v>0</v>
      </c>
      <c r="R98" s="139">
        <f t="shared" si="2"/>
        <v>0</v>
      </c>
      <c r="S98" s="139">
        <v>0</v>
      </c>
      <c r="T98" s="140">
        <f t="shared" si="3"/>
        <v>0</v>
      </c>
      <c r="AR98" s="141" t="s">
        <v>86</v>
      </c>
      <c r="AT98" s="141" t="s">
        <v>188</v>
      </c>
      <c r="AU98" s="141" t="s">
        <v>88</v>
      </c>
      <c r="AY98" s="17" t="s">
        <v>187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7" t="s">
        <v>86</v>
      </c>
      <c r="BK98" s="142">
        <f t="shared" si="9"/>
        <v>0</v>
      </c>
      <c r="BL98" s="17" t="s">
        <v>86</v>
      </c>
      <c r="BM98" s="141" t="s">
        <v>2007</v>
      </c>
    </row>
    <row r="99" spans="2:65" s="1" customFormat="1" ht="24.2" customHeight="1" x14ac:dyDescent="0.2">
      <c r="B99" s="33"/>
      <c r="C99" s="130" t="s">
        <v>243</v>
      </c>
      <c r="D99" s="130" t="s">
        <v>188</v>
      </c>
      <c r="E99" s="131" t="s">
        <v>2008</v>
      </c>
      <c r="F99" s="132" t="s">
        <v>2009</v>
      </c>
      <c r="G99" s="133" t="s">
        <v>191</v>
      </c>
      <c r="H99" s="134">
        <v>33.5</v>
      </c>
      <c r="I99" s="135"/>
      <c r="J99" s="136">
        <f t="shared" si="0"/>
        <v>0</v>
      </c>
      <c r="K99" s="132" t="s">
        <v>192</v>
      </c>
      <c r="L99" s="33"/>
      <c r="M99" s="137" t="s">
        <v>35</v>
      </c>
      <c r="N99" s="138" t="s">
        <v>50</v>
      </c>
      <c r="P99" s="139">
        <f t="shared" si="1"/>
        <v>0</v>
      </c>
      <c r="Q99" s="139">
        <v>0</v>
      </c>
      <c r="R99" s="139">
        <f t="shared" si="2"/>
        <v>0</v>
      </c>
      <c r="S99" s="139">
        <v>0</v>
      </c>
      <c r="T99" s="140">
        <f t="shared" si="3"/>
        <v>0</v>
      </c>
      <c r="AR99" s="141" t="s">
        <v>86</v>
      </c>
      <c r="AT99" s="141" t="s">
        <v>188</v>
      </c>
      <c r="AU99" s="141" t="s">
        <v>88</v>
      </c>
      <c r="AY99" s="17" t="s">
        <v>187</v>
      </c>
      <c r="BE99" s="142">
        <f t="shared" si="4"/>
        <v>0</v>
      </c>
      <c r="BF99" s="142">
        <f t="shared" si="5"/>
        <v>0</v>
      </c>
      <c r="BG99" s="142">
        <f t="shared" si="6"/>
        <v>0</v>
      </c>
      <c r="BH99" s="142">
        <f t="shared" si="7"/>
        <v>0</v>
      </c>
      <c r="BI99" s="142">
        <f t="shared" si="8"/>
        <v>0</v>
      </c>
      <c r="BJ99" s="17" t="s">
        <v>86</v>
      </c>
      <c r="BK99" s="142">
        <f t="shared" si="9"/>
        <v>0</v>
      </c>
      <c r="BL99" s="17" t="s">
        <v>86</v>
      </c>
      <c r="BM99" s="141" t="s">
        <v>2010</v>
      </c>
    </row>
    <row r="100" spans="2:65" s="1" customFormat="1" ht="33" customHeight="1" x14ac:dyDescent="0.2">
      <c r="B100" s="33"/>
      <c r="C100" s="130" t="s">
        <v>247</v>
      </c>
      <c r="D100" s="130" t="s">
        <v>188</v>
      </c>
      <c r="E100" s="131" t="s">
        <v>2011</v>
      </c>
      <c r="F100" s="132" t="s">
        <v>2012</v>
      </c>
      <c r="G100" s="133" t="s">
        <v>539</v>
      </c>
      <c r="H100" s="134">
        <v>39.5</v>
      </c>
      <c r="I100" s="135"/>
      <c r="J100" s="136">
        <f t="shared" si="0"/>
        <v>0</v>
      </c>
      <c r="K100" s="132" t="s">
        <v>192</v>
      </c>
      <c r="L100" s="33"/>
      <c r="M100" s="137" t="s">
        <v>35</v>
      </c>
      <c r="N100" s="138" t="s">
        <v>50</v>
      </c>
      <c r="P100" s="139">
        <f t="shared" si="1"/>
        <v>0</v>
      </c>
      <c r="Q100" s="139">
        <v>0</v>
      </c>
      <c r="R100" s="139">
        <f t="shared" si="2"/>
        <v>0</v>
      </c>
      <c r="S100" s="139">
        <v>0</v>
      </c>
      <c r="T100" s="140">
        <f t="shared" si="3"/>
        <v>0</v>
      </c>
      <c r="AR100" s="141" t="s">
        <v>193</v>
      </c>
      <c r="AT100" s="141" t="s">
        <v>188</v>
      </c>
      <c r="AU100" s="141" t="s">
        <v>88</v>
      </c>
      <c r="AY100" s="17" t="s">
        <v>187</v>
      </c>
      <c r="BE100" s="142">
        <f t="shared" si="4"/>
        <v>0</v>
      </c>
      <c r="BF100" s="142">
        <f t="shared" si="5"/>
        <v>0</v>
      </c>
      <c r="BG100" s="142">
        <f t="shared" si="6"/>
        <v>0</v>
      </c>
      <c r="BH100" s="142">
        <f t="shared" si="7"/>
        <v>0</v>
      </c>
      <c r="BI100" s="142">
        <f t="shared" si="8"/>
        <v>0</v>
      </c>
      <c r="BJ100" s="17" t="s">
        <v>86</v>
      </c>
      <c r="BK100" s="142">
        <f t="shared" si="9"/>
        <v>0</v>
      </c>
      <c r="BL100" s="17" t="s">
        <v>193</v>
      </c>
      <c r="BM100" s="141" t="s">
        <v>2013</v>
      </c>
    </row>
    <row r="101" spans="2:65" s="13" customFormat="1" x14ac:dyDescent="0.2">
      <c r="B101" s="150"/>
      <c r="D101" s="144" t="s">
        <v>195</v>
      </c>
      <c r="E101" s="151" t="s">
        <v>35</v>
      </c>
      <c r="F101" s="152" t="s">
        <v>273</v>
      </c>
      <c r="H101" s="153">
        <v>17</v>
      </c>
      <c r="I101" s="154"/>
      <c r="L101" s="150"/>
      <c r="M101" s="155"/>
      <c r="T101" s="156"/>
      <c r="AT101" s="151" t="s">
        <v>195</v>
      </c>
      <c r="AU101" s="151" t="s">
        <v>88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65" s="13" customFormat="1" x14ac:dyDescent="0.2">
      <c r="B102" s="150"/>
      <c r="D102" s="144" t="s">
        <v>195</v>
      </c>
      <c r="E102" s="151" t="s">
        <v>35</v>
      </c>
      <c r="F102" s="152" t="s">
        <v>285</v>
      </c>
      <c r="H102" s="153">
        <v>20</v>
      </c>
      <c r="I102" s="154"/>
      <c r="L102" s="150"/>
      <c r="M102" s="155"/>
      <c r="T102" s="156"/>
      <c r="AT102" s="151" t="s">
        <v>195</v>
      </c>
      <c r="AU102" s="151" t="s">
        <v>88</v>
      </c>
      <c r="AV102" s="13" t="s">
        <v>88</v>
      </c>
      <c r="AW102" s="13" t="s">
        <v>41</v>
      </c>
      <c r="AX102" s="13" t="s">
        <v>79</v>
      </c>
      <c r="AY102" s="151" t="s">
        <v>187</v>
      </c>
    </row>
    <row r="103" spans="2:65" s="13" customFormat="1" x14ac:dyDescent="0.2">
      <c r="B103" s="150"/>
      <c r="D103" s="144" t="s">
        <v>195</v>
      </c>
      <c r="E103" s="151" t="s">
        <v>35</v>
      </c>
      <c r="F103" s="152" t="s">
        <v>2014</v>
      </c>
      <c r="H103" s="153">
        <v>2.5</v>
      </c>
      <c r="I103" s="154"/>
      <c r="L103" s="150"/>
      <c r="M103" s="155"/>
      <c r="T103" s="156"/>
      <c r="AT103" s="151" t="s">
        <v>195</v>
      </c>
      <c r="AU103" s="151" t="s">
        <v>88</v>
      </c>
      <c r="AV103" s="13" t="s">
        <v>88</v>
      </c>
      <c r="AW103" s="13" t="s">
        <v>41</v>
      </c>
      <c r="AX103" s="13" t="s">
        <v>79</v>
      </c>
      <c r="AY103" s="151" t="s">
        <v>187</v>
      </c>
    </row>
    <row r="104" spans="2:65" s="14" customFormat="1" x14ac:dyDescent="0.2">
      <c r="B104" s="157"/>
      <c r="D104" s="144" t="s">
        <v>195</v>
      </c>
      <c r="E104" s="158" t="s">
        <v>35</v>
      </c>
      <c r="F104" s="159" t="s">
        <v>201</v>
      </c>
      <c r="H104" s="160">
        <v>39.5</v>
      </c>
      <c r="I104" s="161"/>
      <c r="L104" s="157"/>
      <c r="M104" s="162"/>
      <c r="T104" s="163"/>
      <c r="AT104" s="158" t="s">
        <v>195</v>
      </c>
      <c r="AU104" s="158" t="s">
        <v>88</v>
      </c>
      <c r="AV104" s="14" t="s">
        <v>193</v>
      </c>
      <c r="AW104" s="14" t="s">
        <v>41</v>
      </c>
      <c r="AX104" s="14" t="s">
        <v>86</v>
      </c>
      <c r="AY104" s="158" t="s">
        <v>187</v>
      </c>
    </row>
    <row r="105" spans="2:65" s="1" customFormat="1" ht="16.5" customHeight="1" x14ac:dyDescent="0.2">
      <c r="B105" s="33"/>
      <c r="C105" s="164" t="s">
        <v>253</v>
      </c>
      <c r="D105" s="164" t="s">
        <v>213</v>
      </c>
      <c r="E105" s="165" t="s">
        <v>2015</v>
      </c>
      <c r="F105" s="166" t="s">
        <v>2016</v>
      </c>
      <c r="G105" s="167" t="s">
        <v>795</v>
      </c>
      <c r="H105" s="168">
        <v>2.923</v>
      </c>
      <c r="I105" s="169"/>
      <c r="J105" s="170">
        <f>ROUND(I105*H105,2)</f>
        <v>0</v>
      </c>
      <c r="K105" s="166" t="s">
        <v>192</v>
      </c>
      <c r="L105" s="171"/>
      <c r="M105" s="172" t="s">
        <v>35</v>
      </c>
      <c r="N105" s="173" t="s">
        <v>50</v>
      </c>
      <c r="P105" s="139">
        <f>O105*H105</f>
        <v>0</v>
      </c>
      <c r="Q105" s="139">
        <v>1</v>
      </c>
      <c r="R105" s="139">
        <f>Q105*H105</f>
        <v>2.923</v>
      </c>
      <c r="S105" s="139">
        <v>0</v>
      </c>
      <c r="T105" s="140">
        <f>S105*H105</f>
        <v>0</v>
      </c>
      <c r="AR105" s="141" t="s">
        <v>216</v>
      </c>
      <c r="AT105" s="141" t="s">
        <v>213</v>
      </c>
      <c r="AU105" s="141" t="s">
        <v>88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217</v>
      </c>
      <c r="BM105" s="141" t="s">
        <v>2017</v>
      </c>
    </row>
    <row r="106" spans="2:65" s="1" customFormat="1" ht="33" customHeight="1" x14ac:dyDescent="0.2">
      <c r="B106" s="33"/>
      <c r="C106" s="130" t="s">
        <v>257</v>
      </c>
      <c r="D106" s="130" t="s">
        <v>188</v>
      </c>
      <c r="E106" s="131" t="s">
        <v>2018</v>
      </c>
      <c r="F106" s="132" t="s">
        <v>2019</v>
      </c>
      <c r="G106" s="133" t="s">
        <v>191</v>
      </c>
      <c r="H106" s="134">
        <v>30</v>
      </c>
      <c r="I106" s="135"/>
      <c r="J106" s="136">
        <f>ROUND(I106*H106,2)</f>
        <v>0</v>
      </c>
      <c r="K106" s="132" t="s">
        <v>192</v>
      </c>
      <c r="L106" s="33"/>
      <c r="M106" s="137" t="s">
        <v>35</v>
      </c>
      <c r="N106" s="138" t="s">
        <v>50</v>
      </c>
      <c r="P106" s="139">
        <f>O106*H106</f>
        <v>0</v>
      </c>
      <c r="Q106" s="139">
        <v>0</v>
      </c>
      <c r="R106" s="139">
        <f>Q106*H106</f>
        <v>0</v>
      </c>
      <c r="S106" s="139">
        <v>0</v>
      </c>
      <c r="T106" s="140">
        <f>S106*H106</f>
        <v>0</v>
      </c>
      <c r="AR106" s="141" t="s">
        <v>193</v>
      </c>
      <c r="AT106" s="141" t="s">
        <v>188</v>
      </c>
      <c r="AU106" s="141" t="s">
        <v>88</v>
      </c>
      <c r="AY106" s="17" t="s">
        <v>187</v>
      </c>
      <c r="BE106" s="142">
        <f>IF(N106="základní",J106,0)</f>
        <v>0</v>
      </c>
      <c r="BF106" s="142">
        <f>IF(N106="snížená",J106,0)</f>
        <v>0</v>
      </c>
      <c r="BG106" s="142">
        <f>IF(N106="zákl. přenesená",J106,0)</f>
        <v>0</v>
      </c>
      <c r="BH106" s="142">
        <f>IF(N106="sníž. přenesená",J106,0)</f>
        <v>0</v>
      </c>
      <c r="BI106" s="142">
        <f>IF(N106="nulová",J106,0)</f>
        <v>0</v>
      </c>
      <c r="BJ106" s="17" t="s">
        <v>86</v>
      </c>
      <c r="BK106" s="142">
        <f>ROUND(I106*H106,2)</f>
        <v>0</v>
      </c>
      <c r="BL106" s="17" t="s">
        <v>193</v>
      </c>
      <c r="BM106" s="141" t="s">
        <v>2020</v>
      </c>
    </row>
    <row r="107" spans="2:65" s="1" customFormat="1" ht="16.5" customHeight="1" x14ac:dyDescent="0.2">
      <c r="B107" s="33"/>
      <c r="C107" s="164" t="s">
        <v>261</v>
      </c>
      <c r="D107" s="164" t="s">
        <v>213</v>
      </c>
      <c r="E107" s="165" t="s">
        <v>2021</v>
      </c>
      <c r="F107" s="166" t="s">
        <v>2022</v>
      </c>
      <c r="G107" s="167" t="s">
        <v>806</v>
      </c>
      <c r="H107" s="168">
        <v>3.6</v>
      </c>
      <c r="I107" s="169"/>
      <c r="J107" s="170">
        <f>ROUND(I107*H107,2)</f>
        <v>0</v>
      </c>
      <c r="K107" s="166" t="s">
        <v>192</v>
      </c>
      <c r="L107" s="171"/>
      <c r="M107" s="172" t="s">
        <v>35</v>
      </c>
      <c r="N107" s="173" t="s">
        <v>50</v>
      </c>
      <c r="P107" s="139">
        <f>O107*H107</f>
        <v>0</v>
      </c>
      <c r="Q107" s="139">
        <v>2.234</v>
      </c>
      <c r="R107" s="139">
        <f>Q107*H107</f>
        <v>8.0424000000000007</v>
      </c>
      <c r="S107" s="139">
        <v>0</v>
      </c>
      <c r="T107" s="140">
        <f>S107*H107</f>
        <v>0</v>
      </c>
      <c r="AR107" s="141" t="s">
        <v>216</v>
      </c>
      <c r="AT107" s="141" t="s">
        <v>213</v>
      </c>
      <c r="AU107" s="141" t="s">
        <v>88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217</v>
      </c>
      <c r="BM107" s="141" t="s">
        <v>2023</v>
      </c>
    </row>
    <row r="108" spans="2:65" s="1" customFormat="1" ht="24.2" customHeight="1" x14ac:dyDescent="0.2">
      <c r="B108" s="33"/>
      <c r="C108" s="130" t="s">
        <v>8</v>
      </c>
      <c r="D108" s="130" t="s">
        <v>188</v>
      </c>
      <c r="E108" s="131" t="s">
        <v>2024</v>
      </c>
      <c r="F108" s="132" t="s">
        <v>2025</v>
      </c>
      <c r="G108" s="133" t="s">
        <v>539</v>
      </c>
      <c r="H108" s="134">
        <v>61</v>
      </c>
      <c r="I108" s="135"/>
      <c r="J108" s="136">
        <f>ROUND(I108*H108,2)</f>
        <v>0</v>
      </c>
      <c r="K108" s="132" t="s">
        <v>192</v>
      </c>
      <c r="L108" s="33"/>
      <c r="M108" s="137" t="s">
        <v>35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193</v>
      </c>
      <c r="AT108" s="141" t="s">
        <v>188</v>
      </c>
      <c r="AU108" s="141" t="s">
        <v>88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193</v>
      </c>
      <c r="BM108" s="141" t="s">
        <v>2026</v>
      </c>
    </row>
    <row r="109" spans="2:65" s="13" customFormat="1" x14ac:dyDescent="0.2">
      <c r="B109" s="150"/>
      <c r="D109" s="144" t="s">
        <v>195</v>
      </c>
      <c r="E109" s="151" t="s">
        <v>35</v>
      </c>
      <c r="F109" s="152" t="s">
        <v>294</v>
      </c>
      <c r="H109" s="153">
        <v>22</v>
      </c>
      <c r="I109" s="154"/>
      <c r="L109" s="150"/>
      <c r="M109" s="155"/>
      <c r="T109" s="156"/>
      <c r="AT109" s="151" t="s">
        <v>195</v>
      </c>
      <c r="AU109" s="151" t="s">
        <v>88</v>
      </c>
      <c r="AV109" s="13" t="s">
        <v>88</v>
      </c>
      <c r="AW109" s="13" t="s">
        <v>41</v>
      </c>
      <c r="AX109" s="13" t="s">
        <v>79</v>
      </c>
      <c r="AY109" s="151" t="s">
        <v>187</v>
      </c>
    </row>
    <row r="110" spans="2:65" s="13" customFormat="1" x14ac:dyDescent="0.2">
      <c r="B110" s="150"/>
      <c r="D110" s="144" t="s">
        <v>195</v>
      </c>
      <c r="E110" s="151" t="s">
        <v>35</v>
      </c>
      <c r="F110" s="152" t="s">
        <v>383</v>
      </c>
      <c r="H110" s="153">
        <v>39</v>
      </c>
      <c r="I110" s="154"/>
      <c r="L110" s="150"/>
      <c r="M110" s="155"/>
      <c r="T110" s="156"/>
      <c r="AT110" s="151" t="s">
        <v>195</v>
      </c>
      <c r="AU110" s="151" t="s">
        <v>88</v>
      </c>
      <c r="AV110" s="13" t="s">
        <v>88</v>
      </c>
      <c r="AW110" s="13" t="s">
        <v>41</v>
      </c>
      <c r="AX110" s="13" t="s">
        <v>79</v>
      </c>
      <c r="AY110" s="151" t="s">
        <v>187</v>
      </c>
    </row>
    <row r="111" spans="2:65" s="14" customFormat="1" x14ac:dyDescent="0.2">
      <c r="B111" s="157"/>
      <c r="D111" s="144" t="s">
        <v>195</v>
      </c>
      <c r="E111" s="158" t="s">
        <v>35</v>
      </c>
      <c r="F111" s="159" t="s">
        <v>201</v>
      </c>
      <c r="H111" s="160">
        <v>61</v>
      </c>
      <c r="I111" s="161"/>
      <c r="L111" s="157"/>
      <c r="M111" s="162"/>
      <c r="T111" s="163"/>
      <c r="AT111" s="158" t="s">
        <v>195</v>
      </c>
      <c r="AU111" s="158" t="s">
        <v>88</v>
      </c>
      <c r="AV111" s="14" t="s">
        <v>193</v>
      </c>
      <c r="AW111" s="14" t="s">
        <v>41</v>
      </c>
      <c r="AX111" s="14" t="s">
        <v>86</v>
      </c>
      <c r="AY111" s="158" t="s">
        <v>187</v>
      </c>
    </row>
    <row r="112" spans="2:65" s="1" customFormat="1" ht="37.9" customHeight="1" x14ac:dyDescent="0.2">
      <c r="B112" s="33"/>
      <c r="C112" s="130" t="s">
        <v>269</v>
      </c>
      <c r="D112" s="130" t="s">
        <v>188</v>
      </c>
      <c r="E112" s="131" t="s">
        <v>2027</v>
      </c>
      <c r="F112" s="132" t="s">
        <v>2028</v>
      </c>
      <c r="G112" s="133" t="s">
        <v>191</v>
      </c>
      <c r="H112" s="134">
        <v>2</v>
      </c>
      <c r="I112" s="135"/>
      <c r="J112" s="136">
        <f>ROUND(I112*H112,2)</f>
        <v>0</v>
      </c>
      <c r="K112" s="132" t="s">
        <v>192</v>
      </c>
      <c r="L112" s="33"/>
      <c r="M112" s="137" t="s">
        <v>35</v>
      </c>
      <c r="N112" s="138" t="s">
        <v>50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86</v>
      </c>
      <c r="AT112" s="141" t="s">
        <v>188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86</v>
      </c>
      <c r="BM112" s="141" t="s">
        <v>2029</v>
      </c>
    </row>
    <row r="113" spans="2:65" s="1" customFormat="1" ht="37.9" customHeight="1" x14ac:dyDescent="0.2">
      <c r="B113" s="33"/>
      <c r="C113" s="130" t="s">
        <v>273</v>
      </c>
      <c r="D113" s="130" t="s">
        <v>188</v>
      </c>
      <c r="E113" s="131" t="s">
        <v>2030</v>
      </c>
      <c r="F113" s="132" t="s">
        <v>2031</v>
      </c>
      <c r="G113" s="133" t="s">
        <v>806</v>
      </c>
      <c r="H113" s="134">
        <v>11.24</v>
      </c>
      <c r="I113" s="135"/>
      <c r="J113" s="136">
        <f>ROUND(I113*H113,2)</f>
        <v>0</v>
      </c>
      <c r="K113" s="132" t="s">
        <v>192</v>
      </c>
      <c r="L113" s="33"/>
      <c r="M113" s="137" t="s">
        <v>35</v>
      </c>
      <c r="N113" s="138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193</v>
      </c>
      <c r="AT113" s="141" t="s">
        <v>188</v>
      </c>
      <c r="AU113" s="141" t="s">
        <v>88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193</v>
      </c>
      <c r="BM113" s="141" t="s">
        <v>2032</v>
      </c>
    </row>
    <row r="114" spans="2:65" s="1" customFormat="1" ht="37.9" customHeight="1" x14ac:dyDescent="0.2">
      <c r="B114" s="33"/>
      <c r="C114" s="130" t="s">
        <v>277</v>
      </c>
      <c r="D114" s="130" t="s">
        <v>188</v>
      </c>
      <c r="E114" s="131" t="s">
        <v>2033</v>
      </c>
      <c r="F114" s="132" t="s">
        <v>2034</v>
      </c>
      <c r="G114" s="133" t="s">
        <v>806</v>
      </c>
      <c r="H114" s="134">
        <v>5.52</v>
      </c>
      <c r="I114" s="135"/>
      <c r="J114" s="136">
        <f>ROUND(I114*H114,2)</f>
        <v>0</v>
      </c>
      <c r="K114" s="132" t="s">
        <v>192</v>
      </c>
      <c r="L114" s="33"/>
      <c r="M114" s="179" t="s">
        <v>35</v>
      </c>
      <c r="N114" s="180" t="s">
        <v>50</v>
      </c>
      <c r="O114" s="181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41" t="s">
        <v>193</v>
      </c>
      <c r="AT114" s="141" t="s">
        <v>188</v>
      </c>
      <c r="AU114" s="141" t="s">
        <v>88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193</v>
      </c>
      <c r="BM114" s="141" t="s">
        <v>2035</v>
      </c>
    </row>
    <row r="115" spans="2:65" s="1" customFormat="1" ht="6.95" customHeight="1" x14ac:dyDescent="0.2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3"/>
    </row>
  </sheetData>
  <sheetProtection algorithmName="SHA-512" hashValue="FVSWUQpkNPOsi6ymXsXw2ZMLR33QA2OzWlh8DeFRKcquD8/CbHLQ9aWbDFg9/zjvN47DnT6q2e3QkL5dRvUQVQ==" saltValue="mW+s3xFghW96k7ZyurGRrrq98mroGH6Xzx+OH4JSpHZDuBaszOQ7n+ggjSK9fWyWTO+bMfMNnRqAfahpBZN3fA==" spinCount="100000" sheet="1" objects="1" scenarios="1" formatColumns="0" formatRows="0" autoFilter="0"/>
  <autoFilter ref="C86:K11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28"/>
  <sheetViews>
    <sheetView showGridLines="0" topLeftCell="A13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153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155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156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ROUND((SUM(BE96:BE327)),  2)</f>
        <v>0</v>
      </c>
      <c r="I35" s="94">
        <v>0.21</v>
      </c>
      <c r="J35" s="84">
        <f>ROUND(((SUM(BE96:BE327))*I35),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ROUND((SUM(BF96:BF327)),  2)</f>
        <v>0</v>
      </c>
      <c r="I36" s="94">
        <v>0.15</v>
      </c>
      <c r="J36" s="84">
        <f>ROUND(((SUM(BF96:BF327))*I36),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ROUND((SUM(BG96:BG327)),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ROUND((SUM(BH96:BH327)),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ROUND((SUM(BI96:BI327)),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153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Zabezpečovací zařízení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22,317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J96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162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hidden="1" customHeight="1" x14ac:dyDescent="0.2">
      <c r="B65" s="108"/>
      <c r="D65" s="109" t="s">
        <v>163</v>
      </c>
      <c r="E65" s="110"/>
      <c r="F65" s="110"/>
      <c r="G65" s="110"/>
      <c r="H65" s="110"/>
      <c r="I65" s="110"/>
      <c r="J65" s="111">
        <f>J169</f>
        <v>0</v>
      </c>
      <c r="L65" s="108"/>
    </row>
    <row r="66" spans="2:12" s="9" customFormat="1" ht="19.899999999999999" hidden="1" customHeight="1" x14ac:dyDescent="0.2">
      <c r="B66" s="108"/>
      <c r="D66" s="109" t="s">
        <v>164</v>
      </c>
      <c r="E66" s="110"/>
      <c r="F66" s="110"/>
      <c r="G66" s="110"/>
      <c r="H66" s="110"/>
      <c r="I66" s="110"/>
      <c r="J66" s="111">
        <f>J188</f>
        <v>0</v>
      </c>
      <c r="L66" s="108"/>
    </row>
    <row r="67" spans="2:12" s="8" customFormat="1" ht="24.95" hidden="1" customHeight="1" x14ac:dyDescent="0.2">
      <c r="B67" s="104"/>
      <c r="D67" s="105" t="s">
        <v>165</v>
      </c>
      <c r="E67" s="106"/>
      <c r="F67" s="106"/>
      <c r="G67" s="106"/>
      <c r="H67" s="106"/>
      <c r="I67" s="106"/>
      <c r="J67" s="107">
        <f>J227</f>
        <v>0</v>
      </c>
      <c r="L67" s="104"/>
    </row>
    <row r="68" spans="2:12" s="9" customFormat="1" ht="19.899999999999999" hidden="1" customHeight="1" x14ac:dyDescent="0.2">
      <c r="B68" s="108"/>
      <c r="D68" s="109" t="s">
        <v>166</v>
      </c>
      <c r="E68" s="110"/>
      <c r="F68" s="110"/>
      <c r="G68" s="110"/>
      <c r="H68" s="110"/>
      <c r="I68" s="110"/>
      <c r="J68" s="111">
        <f>J238</f>
        <v>0</v>
      </c>
      <c r="L68" s="108"/>
    </row>
    <row r="69" spans="2:12" s="9" customFormat="1" ht="19.899999999999999" hidden="1" customHeight="1" x14ac:dyDescent="0.2">
      <c r="B69" s="108"/>
      <c r="D69" s="109" t="s">
        <v>167</v>
      </c>
      <c r="E69" s="110"/>
      <c r="F69" s="110"/>
      <c r="G69" s="110"/>
      <c r="H69" s="110"/>
      <c r="I69" s="110"/>
      <c r="J69" s="111">
        <f>J252</f>
        <v>0</v>
      </c>
      <c r="L69" s="108"/>
    </row>
    <row r="70" spans="2:12" s="9" customFormat="1" ht="19.899999999999999" hidden="1" customHeight="1" x14ac:dyDescent="0.2">
      <c r="B70" s="108"/>
      <c r="D70" s="109" t="s">
        <v>168</v>
      </c>
      <c r="E70" s="110"/>
      <c r="F70" s="110"/>
      <c r="G70" s="110"/>
      <c r="H70" s="110"/>
      <c r="I70" s="110"/>
      <c r="J70" s="111">
        <f>J258</f>
        <v>0</v>
      </c>
      <c r="L70" s="108"/>
    </row>
    <row r="71" spans="2:12" s="8" customFormat="1" ht="24.95" hidden="1" customHeight="1" x14ac:dyDescent="0.2">
      <c r="B71" s="104"/>
      <c r="D71" s="105" t="s">
        <v>169</v>
      </c>
      <c r="E71" s="106"/>
      <c r="F71" s="106"/>
      <c r="G71" s="106"/>
      <c r="H71" s="106"/>
      <c r="I71" s="106"/>
      <c r="J71" s="107">
        <f>J268</f>
        <v>0</v>
      </c>
      <c r="L71" s="104"/>
    </row>
    <row r="72" spans="2:12" s="9" customFormat="1" ht="19.899999999999999" hidden="1" customHeight="1" x14ac:dyDescent="0.2">
      <c r="B72" s="108"/>
      <c r="D72" s="109" t="s">
        <v>170</v>
      </c>
      <c r="E72" s="110"/>
      <c r="F72" s="110"/>
      <c r="G72" s="110"/>
      <c r="H72" s="110"/>
      <c r="I72" s="110"/>
      <c r="J72" s="111">
        <f>J294</f>
        <v>0</v>
      </c>
      <c r="L72" s="108"/>
    </row>
    <row r="73" spans="2:12" s="8" customFormat="1" ht="24.95" hidden="1" customHeight="1" x14ac:dyDescent="0.2">
      <c r="B73" s="104"/>
      <c r="D73" s="105" t="s">
        <v>171</v>
      </c>
      <c r="E73" s="106"/>
      <c r="F73" s="106"/>
      <c r="G73" s="106"/>
      <c r="H73" s="106"/>
      <c r="I73" s="106"/>
      <c r="J73" s="107">
        <f>J307</f>
        <v>0</v>
      </c>
      <c r="L73" s="104"/>
    </row>
    <row r="74" spans="2:12" s="8" customFormat="1" ht="24.95" hidden="1" customHeight="1" x14ac:dyDescent="0.2">
      <c r="B74" s="104"/>
      <c r="D74" s="105" t="s">
        <v>172</v>
      </c>
      <c r="E74" s="106"/>
      <c r="F74" s="106"/>
      <c r="G74" s="106"/>
      <c r="H74" s="106"/>
      <c r="I74" s="106"/>
      <c r="J74" s="107">
        <f>J316</f>
        <v>0</v>
      </c>
      <c r="L74" s="104"/>
    </row>
    <row r="75" spans="2:12" s="1" customFormat="1" ht="21.75" hidden="1" customHeight="1" x14ac:dyDescent="0.2">
      <c r="B75" s="33"/>
      <c r="L75" s="33"/>
    </row>
    <row r="76" spans="2:12" s="1" customFormat="1" ht="6.95" hidden="1" customHeight="1" x14ac:dyDescent="0.2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77" spans="2:12" hidden="1" x14ac:dyDescent="0.2"/>
    <row r="78" spans="2:12" hidden="1" x14ac:dyDescent="0.2"/>
    <row r="79" spans="2:12" hidden="1" x14ac:dyDescent="0.2"/>
    <row r="80" spans="2:12" s="1" customFormat="1" ht="6.95" customHeight="1" x14ac:dyDescent="0.2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 x14ac:dyDescent="0.2">
      <c r="B81" s="33"/>
      <c r="C81" s="21" t="s">
        <v>173</v>
      </c>
      <c r="L81" s="33"/>
    </row>
    <row r="82" spans="2:63" s="1" customFormat="1" ht="6.95" customHeight="1" x14ac:dyDescent="0.2">
      <c r="B82" s="33"/>
      <c r="L82" s="33"/>
    </row>
    <row r="83" spans="2:63" s="1" customFormat="1" ht="12" customHeight="1" x14ac:dyDescent="0.2">
      <c r="B83" s="33"/>
      <c r="C83" s="27" t="s">
        <v>16</v>
      </c>
      <c r="L83" s="33"/>
    </row>
    <row r="84" spans="2:63" s="1" customFormat="1" ht="16.5" customHeight="1" x14ac:dyDescent="0.2">
      <c r="B84" s="33"/>
      <c r="E84" s="250" t="str">
        <f>E7</f>
        <v>Oprava PZS v úseku Rožďalovice - Nemyčeves</v>
      </c>
      <c r="F84" s="251"/>
      <c r="G84" s="251"/>
      <c r="H84" s="251"/>
      <c r="L84" s="33"/>
    </row>
    <row r="85" spans="2:63" ht="12" customHeight="1" x14ac:dyDescent="0.2">
      <c r="B85" s="20"/>
      <c r="C85" s="27" t="s">
        <v>152</v>
      </c>
      <c r="L85" s="20"/>
    </row>
    <row r="86" spans="2:63" s="1" customFormat="1" ht="16.5" customHeight="1" x14ac:dyDescent="0.2">
      <c r="B86" s="33"/>
      <c r="E86" s="250" t="s">
        <v>153</v>
      </c>
      <c r="F86" s="249"/>
      <c r="G86" s="249"/>
      <c r="H86" s="249"/>
      <c r="L86" s="33"/>
    </row>
    <row r="87" spans="2:63" s="1" customFormat="1" ht="12" customHeight="1" x14ac:dyDescent="0.2">
      <c r="B87" s="33"/>
      <c r="C87" s="27" t="s">
        <v>154</v>
      </c>
      <c r="L87" s="33"/>
    </row>
    <row r="88" spans="2:63" s="1" customFormat="1" ht="16.5" customHeight="1" x14ac:dyDescent="0.2">
      <c r="B88" s="33"/>
      <c r="E88" s="246" t="str">
        <f>E11</f>
        <v>01 - Zabezpečovací zařízení</v>
      </c>
      <c r="F88" s="249"/>
      <c r="G88" s="249"/>
      <c r="H88" s="249"/>
      <c r="L88" s="33"/>
    </row>
    <row r="89" spans="2:63" s="1" customFormat="1" ht="6.95" customHeight="1" x14ac:dyDescent="0.2">
      <c r="B89" s="33"/>
      <c r="L89" s="33"/>
    </row>
    <row r="90" spans="2:63" s="1" customFormat="1" ht="12" customHeight="1" x14ac:dyDescent="0.2">
      <c r="B90" s="33"/>
      <c r="C90" s="27" t="s">
        <v>22</v>
      </c>
      <c r="F90" s="25" t="str">
        <f>F14</f>
        <v>PZS v km 22,317</v>
      </c>
      <c r="I90" s="27" t="s">
        <v>24</v>
      </c>
      <c r="J90" s="50" t="str">
        <f>IF(J14="","",J14)</f>
        <v>28. 2. 2023</v>
      </c>
      <c r="L90" s="33"/>
    </row>
    <row r="91" spans="2:63" s="1" customFormat="1" ht="6.95" customHeight="1" x14ac:dyDescent="0.2">
      <c r="B91" s="33"/>
      <c r="L91" s="33"/>
    </row>
    <row r="92" spans="2:63" s="1" customFormat="1" ht="15.2" customHeight="1" x14ac:dyDescent="0.2">
      <c r="B92" s="33"/>
      <c r="C92" s="27" t="s">
        <v>30</v>
      </c>
      <c r="F92" s="25" t="str">
        <f>E17</f>
        <v>Správa železnic, státní organizace</v>
      </c>
      <c r="I92" s="27" t="s">
        <v>38</v>
      </c>
      <c r="J92" s="31" t="str">
        <f>E23</f>
        <v>Signal Projekt s.r.o.</v>
      </c>
      <c r="L92" s="33"/>
    </row>
    <row r="93" spans="2:63" s="1" customFormat="1" ht="15.2" customHeight="1" x14ac:dyDescent="0.2">
      <c r="B93" s="33"/>
      <c r="C93" s="27" t="s">
        <v>36</v>
      </c>
      <c r="F93" s="25" t="str">
        <f>IF(E20="","",E20)</f>
        <v>Vyplň údaj</v>
      </c>
      <c r="I93" s="27" t="s">
        <v>42</v>
      </c>
      <c r="J93" s="31" t="str">
        <f>E26</f>
        <v>Signal Projekt s.r.o.</v>
      </c>
      <c r="L93" s="33"/>
    </row>
    <row r="94" spans="2:63" s="1" customFormat="1" ht="10.35" customHeight="1" x14ac:dyDescent="0.2">
      <c r="B94" s="33"/>
      <c r="L94" s="33"/>
    </row>
    <row r="95" spans="2:63" s="10" customFormat="1" ht="29.25" customHeight="1" x14ac:dyDescent="0.2">
      <c r="B95" s="112"/>
      <c r="C95" s="113" t="s">
        <v>174</v>
      </c>
      <c r="D95" s="114" t="s">
        <v>64</v>
      </c>
      <c r="E95" s="114" t="s">
        <v>60</v>
      </c>
      <c r="F95" s="114" t="s">
        <v>61</v>
      </c>
      <c r="G95" s="114" t="s">
        <v>175</v>
      </c>
      <c r="H95" s="114" t="s">
        <v>176</v>
      </c>
      <c r="I95" s="114" t="s">
        <v>177</v>
      </c>
      <c r="J95" s="114" t="s">
        <v>160</v>
      </c>
      <c r="K95" s="115" t="s">
        <v>178</v>
      </c>
      <c r="L95" s="112"/>
      <c r="M95" s="57" t="s">
        <v>35</v>
      </c>
      <c r="N95" s="58" t="s">
        <v>49</v>
      </c>
      <c r="O95" s="58" t="s">
        <v>179</v>
      </c>
      <c r="P95" s="58" t="s">
        <v>180</v>
      </c>
      <c r="Q95" s="58" t="s">
        <v>181</v>
      </c>
      <c r="R95" s="58" t="s">
        <v>182</v>
      </c>
      <c r="S95" s="58" t="s">
        <v>183</v>
      </c>
      <c r="T95" s="59" t="s">
        <v>184</v>
      </c>
    </row>
    <row r="96" spans="2:63" s="1" customFormat="1" ht="22.9" customHeight="1" x14ac:dyDescent="0.25">
      <c r="B96" s="33"/>
      <c r="C96" s="62" t="s">
        <v>185</v>
      </c>
      <c r="J96" s="116">
        <f>BK96</f>
        <v>0</v>
      </c>
      <c r="L96" s="33"/>
      <c r="M96" s="60"/>
      <c r="N96" s="51"/>
      <c r="O96" s="51"/>
      <c r="P96" s="117">
        <f>P97+P227+P268+P307+P316</f>
        <v>0</v>
      </c>
      <c r="Q96" s="51"/>
      <c r="R96" s="117">
        <f>R97+R227+R268+R307+R316</f>
        <v>0</v>
      </c>
      <c r="S96" s="51"/>
      <c r="T96" s="118">
        <f>T97+T227+T268+T307+T316</f>
        <v>0</v>
      </c>
      <c r="AT96" s="17" t="s">
        <v>78</v>
      </c>
      <c r="AU96" s="17" t="s">
        <v>161</v>
      </c>
      <c r="BK96" s="119">
        <f>BK97+BK227+BK268+BK307+BK316</f>
        <v>0</v>
      </c>
    </row>
    <row r="97" spans="2:65" s="11" customFormat="1" ht="25.9" customHeight="1" x14ac:dyDescent="0.2">
      <c r="B97" s="120"/>
      <c r="D97" s="121" t="s">
        <v>78</v>
      </c>
      <c r="E97" s="122" t="s">
        <v>90</v>
      </c>
      <c r="F97" s="122" t="s">
        <v>186</v>
      </c>
      <c r="I97" s="123"/>
      <c r="J97" s="124">
        <f>BK97</f>
        <v>0</v>
      </c>
      <c r="L97" s="120"/>
      <c r="M97" s="125"/>
      <c r="P97" s="126">
        <f>P98+SUM(P99:P169)+P188</f>
        <v>0</v>
      </c>
      <c r="R97" s="126">
        <f>R98+SUM(R99:R169)+R188</f>
        <v>0</v>
      </c>
      <c r="T97" s="127">
        <f>T98+SUM(T99:T169)+T188</f>
        <v>0</v>
      </c>
      <c r="AR97" s="121" t="s">
        <v>86</v>
      </c>
      <c r="AT97" s="128" t="s">
        <v>78</v>
      </c>
      <c r="AU97" s="128" t="s">
        <v>79</v>
      </c>
      <c r="AY97" s="121" t="s">
        <v>187</v>
      </c>
      <c r="BK97" s="129">
        <f>BK98+SUM(BK99:BK169)+BK188</f>
        <v>0</v>
      </c>
    </row>
    <row r="98" spans="2:65" s="1" customFormat="1" ht="55.5" customHeight="1" x14ac:dyDescent="0.2">
      <c r="B98" s="33"/>
      <c r="C98" s="130" t="s">
        <v>86</v>
      </c>
      <c r="D98" s="130" t="s">
        <v>188</v>
      </c>
      <c r="E98" s="131" t="s">
        <v>189</v>
      </c>
      <c r="F98" s="132" t="s">
        <v>190</v>
      </c>
      <c r="G98" s="133" t="s">
        <v>191</v>
      </c>
      <c r="H98" s="134">
        <v>980</v>
      </c>
      <c r="I98" s="135"/>
      <c r="J98" s="136">
        <f>ROUND(I98*H98,2)</f>
        <v>0</v>
      </c>
      <c r="K98" s="132" t="s">
        <v>192</v>
      </c>
      <c r="L98" s="33"/>
      <c r="M98" s="137" t="s">
        <v>35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193</v>
      </c>
      <c r="AT98" s="141" t="s">
        <v>188</v>
      </c>
      <c r="AU98" s="141" t="s">
        <v>86</v>
      </c>
      <c r="AY98" s="17" t="s">
        <v>187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7" t="s">
        <v>86</v>
      </c>
      <c r="BK98" s="142">
        <f>ROUND(I98*H98,2)</f>
        <v>0</v>
      </c>
      <c r="BL98" s="17" t="s">
        <v>193</v>
      </c>
      <c r="BM98" s="141" t="s">
        <v>194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196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86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2" customFormat="1" x14ac:dyDescent="0.2">
      <c r="B100" s="143"/>
      <c r="D100" s="144" t="s">
        <v>195</v>
      </c>
      <c r="E100" s="145" t="s">
        <v>35</v>
      </c>
      <c r="F100" s="146" t="s">
        <v>197</v>
      </c>
      <c r="H100" s="145" t="s">
        <v>35</v>
      </c>
      <c r="I100" s="147"/>
      <c r="L100" s="143"/>
      <c r="M100" s="148"/>
      <c r="T100" s="149"/>
      <c r="AT100" s="145" t="s">
        <v>195</v>
      </c>
      <c r="AU100" s="145" t="s">
        <v>86</v>
      </c>
      <c r="AV100" s="12" t="s">
        <v>86</v>
      </c>
      <c r="AW100" s="12" t="s">
        <v>41</v>
      </c>
      <c r="AX100" s="12" t="s">
        <v>79</v>
      </c>
      <c r="AY100" s="145" t="s">
        <v>187</v>
      </c>
    </row>
    <row r="101" spans="2:65" s="13" customFormat="1" x14ac:dyDescent="0.2">
      <c r="B101" s="150"/>
      <c r="D101" s="144" t="s">
        <v>195</v>
      </c>
      <c r="E101" s="151" t="s">
        <v>35</v>
      </c>
      <c r="F101" s="152" t="s">
        <v>198</v>
      </c>
      <c r="H101" s="153">
        <v>950</v>
      </c>
      <c r="I101" s="154"/>
      <c r="L101" s="150"/>
      <c r="M101" s="155"/>
      <c r="T101" s="156"/>
      <c r="AT101" s="151" t="s">
        <v>195</v>
      </c>
      <c r="AU101" s="151" t="s">
        <v>86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65" s="12" customFormat="1" x14ac:dyDescent="0.2">
      <c r="B102" s="143"/>
      <c r="D102" s="144" t="s">
        <v>195</v>
      </c>
      <c r="E102" s="145" t="s">
        <v>35</v>
      </c>
      <c r="F102" s="146" t="s">
        <v>199</v>
      </c>
      <c r="H102" s="145" t="s">
        <v>35</v>
      </c>
      <c r="I102" s="147"/>
      <c r="L102" s="143"/>
      <c r="M102" s="148"/>
      <c r="T102" s="149"/>
      <c r="AT102" s="145" t="s">
        <v>195</v>
      </c>
      <c r="AU102" s="145" t="s">
        <v>86</v>
      </c>
      <c r="AV102" s="12" t="s">
        <v>86</v>
      </c>
      <c r="AW102" s="12" t="s">
        <v>41</v>
      </c>
      <c r="AX102" s="12" t="s">
        <v>79</v>
      </c>
      <c r="AY102" s="145" t="s">
        <v>187</v>
      </c>
    </row>
    <row r="103" spans="2:65" s="13" customFormat="1" x14ac:dyDescent="0.2">
      <c r="B103" s="150"/>
      <c r="D103" s="144" t="s">
        <v>195</v>
      </c>
      <c r="E103" s="151" t="s">
        <v>35</v>
      </c>
      <c r="F103" s="152" t="s">
        <v>8</v>
      </c>
      <c r="H103" s="153">
        <v>15</v>
      </c>
      <c r="I103" s="154"/>
      <c r="L103" s="150"/>
      <c r="M103" s="155"/>
      <c r="T103" s="156"/>
      <c r="AT103" s="151" t="s">
        <v>195</v>
      </c>
      <c r="AU103" s="151" t="s">
        <v>86</v>
      </c>
      <c r="AV103" s="13" t="s">
        <v>88</v>
      </c>
      <c r="AW103" s="13" t="s">
        <v>41</v>
      </c>
      <c r="AX103" s="13" t="s">
        <v>79</v>
      </c>
      <c r="AY103" s="151" t="s">
        <v>187</v>
      </c>
    </row>
    <row r="104" spans="2:65" s="12" customFormat="1" x14ac:dyDescent="0.2">
      <c r="B104" s="143"/>
      <c r="D104" s="144" t="s">
        <v>195</v>
      </c>
      <c r="E104" s="145" t="s">
        <v>35</v>
      </c>
      <c r="F104" s="146" t="s">
        <v>200</v>
      </c>
      <c r="H104" s="145" t="s">
        <v>35</v>
      </c>
      <c r="I104" s="147"/>
      <c r="L104" s="143"/>
      <c r="M104" s="148"/>
      <c r="T104" s="149"/>
      <c r="AT104" s="145" t="s">
        <v>195</v>
      </c>
      <c r="AU104" s="145" t="s">
        <v>86</v>
      </c>
      <c r="AV104" s="12" t="s">
        <v>86</v>
      </c>
      <c r="AW104" s="12" t="s">
        <v>41</v>
      </c>
      <c r="AX104" s="12" t="s">
        <v>79</v>
      </c>
      <c r="AY104" s="145" t="s">
        <v>187</v>
      </c>
    </row>
    <row r="105" spans="2:65" s="13" customFormat="1" x14ac:dyDescent="0.2">
      <c r="B105" s="150"/>
      <c r="D105" s="144" t="s">
        <v>195</v>
      </c>
      <c r="E105" s="151" t="s">
        <v>35</v>
      </c>
      <c r="F105" s="152" t="s">
        <v>8</v>
      </c>
      <c r="H105" s="153">
        <v>15</v>
      </c>
      <c r="I105" s="154"/>
      <c r="L105" s="150"/>
      <c r="M105" s="155"/>
      <c r="T105" s="156"/>
      <c r="AT105" s="151" t="s">
        <v>195</v>
      </c>
      <c r="AU105" s="151" t="s">
        <v>86</v>
      </c>
      <c r="AV105" s="13" t="s">
        <v>88</v>
      </c>
      <c r="AW105" s="13" t="s">
        <v>41</v>
      </c>
      <c r="AX105" s="13" t="s">
        <v>79</v>
      </c>
      <c r="AY105" s="151" t="s">
        <v>187</v>
      </c>
    </row>
    <row r="106" spans="2:65" s="14" customFormat="1" x14ac:dyDescent="0.2">
      <c r="B106" s="157"/>
      <c r="D106" s="144" t="s">
        <v>195</v>
      </c>
      <c r="E106" s="158" t="s">
        <v>35</v>
      </c>
      <c r="F106" s="159" t="s">
        <v>201</v>
      </c>
      <c r="H106" s="160">
        <v>980</v>
      </c>
      <c r="I106" s="161"/>
      <c r="L106" s="157"/>
      <c r="M106" s="162"/>
      <c r="T106" s="163"/>
      <c r="AT106" s="158" t="s">
        <v>195</v>
      </c>
      <c r="AU106" s="158" t="s">
        <v>86</v>
      </c>
      <c r="AV106" s="14" t="s">
        <v>193</v>
      </c>
      <c r="AW106" s="14" t="s">
        <v>41</v>
      </c>
      <c r="AX106" s="14" t="s">
        <v>86</v>
      </c>
      <c r="AY106" s="158" t="s">
        <v>187</v>
      </c>
    </row>
    <row r="107" spans="2:65" s="1" customFormat="1" ht="49.15" customHeight="1" x14ac:dyDescent="0.2">
      <c r="B107" s="33"/>
      <c r="C107" s="130" t="s">
        <v>88</v>
      </c>
      <c r="D107" s="130" t="s">
        <v>188</v>
      </c>
      <c r="E107" s="131" t="s">
        <v>202</v>
      </c>
      <c r="F107" s="132" t="s">
        <v>203</v>
      </c>
      <c r="G107" s="133" t="s">
        <v>204</v>
      </c>
      <c r="H107" s="134">
        <v>6</v>
      </c>
      <c r="I107" s="135"/>
      <c r="J107" s="136">
        <f>ROUND(I107*H107,2)</f>
        <v>0</v>
      </c>
      <c r="K107" s="132" t="s">
        <v>192</v>
      </c>
      <c r="L107" s="33"/>
      <c r="M107" s="137" t="s">
        <v>35</v>
      </c>
      <c r="N107" s="138" t="s">
        <v>50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205</v>
      </c>
      <c r="AT107" s="141" t="s">
        <v>188</v>
      </c>
      <c r="AU107" s="141" t="s">
        <v>86</v>
      </c>
      <c r="AY107" s="17" t="s">
        <v>187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7" t="s">
        <v>86</v>
      </c>
      <c r="BK107" s="142">
        <f>ROUND(I107*H107,2)</f>
        <v>0</v>
      </c>
      <c r="BL107" s="17" t="s">
        <v>205</v>
      </c>
      <c r="BM107" s="141" t="s">
        <v>206</v>
      </c>
    </row>
    <row r="108" spans="2:65" s="1" customFormat="1" ht="49.15" customHeight="1" x14ac:dyDescent="0.2">
      <c r="B108" s="33"/>
      <c r="C108" s="130" t="s">
        <v>207</v>
      </c>
      <c r="D108" s="130" t="s">
        <v>188</v>
      </c>
      <c r="E108" s="131" t="s">
        <v>208</v>
      </c>
      <c r="F108" s="132" t="s">
        <v>209</v>
      </c>
      <c r="G108" s="133" t="s">
        <v>204</v>
      </c>
      <c r="H108" s="134">
        <v>4</v>
      </c>
      <c r="I108" s="135"/>
      <c r="J108" s="136">
        <f>ROUND(I108*H108,2)</f>
        <v>0</v>
      </c>
      <c r="K108" s="132" t="s">
        <v>192</v>
      </c>
      <c r="L108" s="33"/>
      <c r="M108" s="137" t="s">
        <v>35</v>
      </c>
      <c r="N108" s="138" t="s">
        <v>50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205</v>
      </c>
      <c r="AT108" s="141" t="s">
        <v>188</v>
      </c>
      <c r="AU108" s="141" t="s">
        <v>86</v>
      </c>
      <c r="AY108" s="17" t="s">
        <v>187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7" t="s">
        <v>86</v>
      </c>
      <c r="BK108" s="142">
        <f>ROUND(I108*H108,2)</f>
        <v>0</v>
      </c>
      <c r="BL108" s="17" t="s">
        <v>205</v>
      </c>
      <c r="BM108" s="141" t="s">
        <v>210</v>
      </c>
    </row>
    <row r="109" spans="2:65" s="12" customFormat="1" x14ac:dyDescent="0.2">
      <c r="B109" s="143"/>
      <c r="D109" s="144" t="s">
        <v>195</v>
      </c>
      <c r="E109" s="145" t="s">
        <v>35</v>
      </c>
      <c r="F109" s="146" t="s">
        <v>211</v>
      </c>
      <c r="H109" s="145" t="s">
        <v>35</v>
      </c>
      <c r="I109" s="147"/>
      <c r="L109" s="143"/>
      <c r="M109" s="148"/>
      <c r="T109" s="149"/>
      <c r="AT109" s="145" t="s">
        <v>195</v>
      </c>
      <c r="AU109" s="145" t="s">
        <v>86</v>
      </c>
      <c r="AV109" s="12" t="s">
        <v>86</v>
      </c>
      <c r="AW109" s="12" t="s">
        <v>41</v>
      </c>
      <c r="AX109" s="12" t="s">
        <v>79</v>
      </c>
      <c r="AY109" s="145" t="s">
        <v>187</v>
      </c>
    </row>
    <row r="110" spans="2:65" s="13" customFormat="1" x14ac:dyDescent="0.2">
      <c r="B110" s="150"/>
      <c r="D110" s="144" t="s">
        <v>195</v>
      </c>
      <c r="E110" s="151" t="s">
        <v>35</v>
      </c>
      <c r="F110" s="152" t="s">
        <v>88</v>
      </c>
      <c r="H110" s="153">
        <v>2</v>
      </c>
      <c r="I110" s="154"/>
      <c r="L110" s="150"/>
      <c r="M110" s="155"/>
      <c r="T110" s="156"/>
      <c r="AT110" s="151" t="s">
        <v>195</v>
      </c>
      <c r="AU110" s="151" t="s">
        <v>86</v>
      </c>
      <c r="AV110" s="13" t="s">
        <v>88</v>
      </c>
      <c r="AW110" s="13" t="s">
        <v>41</v>
      </c>
      <c r="AX110" s="13" t="s">
        <v>79</v>
      </c>
      <c r="AY110" s="151" t="s">
        <v>187</v>
      </c>
    </row>
    <row r="111" spans="2:65" s="12" customFormat="1" x14ac:dyDescent="0.2">
      <c r="B111" s="143"/>
      <c r="D111" s="144" t="s">
        <v>195</v>
      </c>
      <c r="E111" s="145" t="s">
        <v>35</v>
      </c>
      <c r="F111" s="146" t="s">
        <v>212</v>
      </c>
      <c r="H111" s="145" t="s">
        <v>35</v>
      </c>
      <c r="I111" s="147"/>
      <c r="L111" s="143"/>
      <c r="M111" s="148"/>
      <c r="T111" s="149"/>
      <c r="AT111" s="145" t="s">
        <v>195</v>
      </c>
      <c r="AU111" s="145" t="s">
        <v>86</v>
      </c>
      <c r="AV111" s="12" t="s">
        <v>86</v>
      </c>
      <c r="AW111" s="12" t="s">
        <v>41</v>
      </c>
      <c r="AX111" s="12" t="s">
        <v>79</v>
      </c>
      <c r="AY111" s="145" t="s">
        <v>187</v>
      </c>
    </row>
    <row r="112" spans="2:65" s="13" customFormat="1" x14ac:dyDescent="0.2">
      <c r="B112" s="150"/>
      <c r="D112" s="144" t="s">
        <v>195</v>
      </c>
      <c r="E112" s="151" t="s">
        <v>35</v>
      </c>
      <c r="F112" s="152" t="s">
        <v>88</v>
      </c>
      <c r="H112" s="153">
        <v>2</v>
      </c>
      <c r="I112" s="154"/>
      <c r="L112" s="150"/>
      <c r="M112" s="155"/>
      <c r="T112" s="156"/>
      <c r="AT112" s="151" t="s">
        <v>195</v>
      </c>
      <c r="AU112" s="151" t="s">
        <v>86</v>
      </c>
      <c r="AV112" s="13" t="s">
        <v>88</v>
      </c>
      <c r="AW112" s="13" t="s">
        <v>41</v>
      </c>
      <c r="AX112" s="13" t="s">
        <v>79</v>
      </c>
      <c r="AY112" s="151" t="s">
        <v>187</v>
      </c>
    </row>
    <row r="113" spans="2:65" s="14" customFormat="1" x14ac:dyDescent="0.2">
      <c r="B113" s="157"/>
      <c r="D113" s="144" t="s">
        <v>195</v>
      </c>
      <c r="E113" s="158" t="s">
        <v>35</v>
      </c>
      <c r="F113" s="159" t="s">
        <v>201</v>
      </c>
      <c r="H113" s="160">
        <v>4</v>
      </c>
      <c r="I113" s="161"/>
      <c r="L113" s="157"/>
      <c r="M113" s="162"/>
      <c r="T113" s="163"/>
      <c r="AT113" s="158" t="s">
        <v>195</v>
      </c>
      <c r="AU113" s="158" t="s">
        <v>86</v>
      </c>
      <c r="AV113" s="14" t="s">
        <v>193</v>
      </c>
      <c r="AW113" s="14" t="s">
        <v>41</v>
      </c>
      <c r="AX113" s="14" t="s">
        <v>86</v>
      </c>
      <c r="AY113" s="158" t="s">
        <v>187</v>
      </c>
    </row>
    <row r="114" spans="2:65" s="1" customFormat="1" ht="21.75" customHeight="1" x14ac:dyDescent="0.2">
      <c r="B114" s="33"/>
      <c r="C114" s="164" t="s">
        <v>193</v>
      </c>
      <c r="D114" s="164" t="s">
        <v>213</v>
      </c>
      <c r="E114" s="165" t="s">
        <v>214</v>
      </c>
      <c r="F114" s="166" t="s">
        <v>215</v>
      </c>
      <c r="G114" s="167" t="s">
        <v>191</v>
      </c>
      <c r="H114" s="168">
        <v>950</v>
      </c>
      <c r="I114" s="169"/>
      <c r="J114" s="170">
        <f>ROUND(I114*H114,2)</f>
        <v>0</v>
      </c>
      <c r="K114" s="166" t="s">
        <v>192</v>
      </c>
      <c r="L114" s="171"/>
      <c r="M114" s="172" t="s">
        <v>35</v>
      </c>
      <c r="N114" s="173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216</v>
      </c>
      <c r="AT114" s="141" t="s">
        <v>213</v>
      </c>
      <c r="AU114" s="141" t="s">
        <v>86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217</v>
      </c>
      <c r="BM114" s="141" t="s">
        <v>218</v>
      </c>
    </row>
    <row r="115" spans="2:65" s="12" customFormat="1" x14ac:dyDescent="0.2">
      <c r="B115" s="143"/>
      <c r="D115" s="144" t="s">
        <v>195</v>
      </c>
      <c r="E115" s="145" t="s">
        <v>35</v>
      </c>
      <c r="F115" s="146" t="s">
        <v>196</v>
      </c>
      <c r="H115" s="145" t="s">
        <v>35</v>
      </c>
      <c r="I115" s="147"/>
      <c r="L115" s="143"/>
      <c r="M115" s="148"/>
      <c r="T115" s="149"/>
      <c r="AT115" s="145" t="s">
        <v>195</v>
      </c>
      <c r="AU115" s="145" t="s">
        <v>86</v>
      </c>
      <c r="AV115" s="12" t="s">
        <v>86</v>
      </c>
      <c r="AW115" s="12" t="s">
        <v>41</v>
      </c>
      <c r="AX115" s="12" t="s">
        <v>79</v>
      </c>
      <c r="AY115" s="145" t="s">
        <v>187</v>
      </c>
    </row>
    <row r="116" spans="2:65" s="13" customFormat="1" x14ac:dyDescent="0.2">
      <c r="B116" s="150"/>
      <c r="D116" s="144" t="s">
        <v>195</v>
      </c>
      <c r="E116" s="151" t="s">
        <v>35</v>
      </c>
      <c r="F116" s="152" t="s">
        <v>198</v>
      </c>
      <c r="H116" s="153">
        <v>950</v>
      </c>
      <c r="I116" s="154"/>
      <c r="L116" s="150"/>
      <c r="M116" s="155"/>
      <c r="T116" s="156"/>
      <c r="AT116" s="151" t="s">
        <v>195</v>
      </c>
      <c r="AU116" s="151" t="s">
        <v>86</v>
      </c>
      <c r="AV116" s="13" t="s">
        <v>88</v>
      </c>
      <c r="AW116" s="13" t="s">
        <v>41</v>
      </c>
      <c r="AX116" s="13" t="s">
        <v>79</v>
      </c>
      <c r="AY116" s="151" t="s">
        <v>187</v>
      </c>
    </row>
    <row r="117" spans="2:65" s="14" customFormat="1" x14ac:dyDescent="0.2">
      <c r="B117" s="157"/>
      <c r="D117" s="144" t="s">
        <v>195</v>
      </c>
      <c r="E117" s="158" t="s">
        <v>35</v>
      </c>
      <c r="F117" s="159" t="s">
        <v>201</v>
      </c>
      <c r="H117" s="160">
        <v>950</v>
      </c>
      <c r="I117" s="161"/>
      <c r="L117" s="157"/>
      <c r="M117" s="162"/>
      <c r="T117" s="163"/>
      <c r="AT117" s="158" t="s">
        <v>195</v>
      </c>
      <c r="AU117" s="158" t="s">
        <v>86</v>
      </c>
      <c r="AV117" s="14" t="s">
        <v>193</v>
      </c>
      <c r="AW117" s="14" t="s">
        <v>41</v>
      </c>
      <c r="AX117" s="14" t="s">
        <v>86</v>
      </c>
      <c r="AY117" s="158" t="s">
        <v>187</v>
      </c>
    </row>
    <row r="118" spans="2:65" s="1" customFormat="1" ht="21.75" customHeight="1" x14ac:dyDescent="0.2">
      <c r="B118" s="33"/>
      <c r="C118" s="164" t="s">
        <v>219</v>
      </c>
      <c r="D118" s="164" t="s">
        <v>213</v>
      </c>
      <c r="E118" s="165" t="s">
        <v>220</v>
      </c>
      <c r="F118" s="166" t="s">
        <v>221</v>
      </c>
      <c r="G118" s="167" t="s">
        <v>191</v>
      </c>
      <c r="H118" s="168">
        <v>15</v>
      </c>
      <c r="I118" s="169"/>
      <c r="J118" s="170">
        <f>ROUND(I118*H118,2)</f>
        <v>0</v>
      </c>
      <c r="K118" s="166" t="s">
        <v>192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86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222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196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86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3" customFormat="1" x14ac:dyDescent="0.2">
      <c r="B120" s="150"/>
      <c r="D120" s="144" t="s">
        <v>195</v>
      </c>
      <c r="E120" s="151" t="s">
        <v>35</v>
      </c>
      <c r="F120" s="152" t="s">
        <v>8</v>
      </c>
      <c r="H120" s="153">
        <v>15</v>
      </c>
      <c r="I120" s="154"/>
      <c r="L120" s="150"/>
      <c r="M120" s="155"/>
      <c r="T120" s="156"/>
      <c r="AT120" s="151" t="s">
        <v>195</v>
      </c>
      <c r="AU120" s="151" t="s">
        <v>86</v>
      </c>
      <c r="AV120" s="13" t="s">
        <v>88</v>
      </c>
      <c r="AW120" s="13" t="s">
        <v>41</v>
      </c>
      <c r="AX120" s="13" t="s">
        <v>86</v>
      </c>
      <c r="AY120" s="151" t="s">
        <v>187</v>
      </c>
    </row>
    <row r="121" spans="2:65" s="1" customFormat="1" ht="16.5" customHeight="1" x14ac:dyDescent="0.2">
      <c r="B121" s="33"/>
      <c r="C121" s="164" t="s">
        <v>223</v>
      </c>
      <c r="D121" s="164" t="s">
        <v>213</v>
      </c>
      <c r="E121" s="165" t="s">
        <v>224</v>
      </c>
      <c r="F121" s="166" t="s">
        <v>225</v>
      </c>
      <c r="G121" s="167" t="s">
        <v>191</v>
      </c>
      <c r="H121" s="168">
        <v>15</v>
      </c>
      <c r="I121" s="169"/>
      <c r="J121" s="170">
        <f>ROUND(I121*H121,2)</f>
        <v>0</v>
      </c>
      <c r="K121" s="166" t="s">
        <v>192</v>
      </c>
      <c r="L121" s="171"/>
      <c r="M121" s="172" t="s">
        <v>35</v>
      </c>
      <c r="N121" s="173" t="s">
        <v>50</v>
      </c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AR121" s="141" t="s">
        <v>216</v>
      </c>
      <c r="AT121" s="141" t="s">
        <v>213</v>
      </c>
      <c r="AU121" s="141" t="s">
        <v>86</v>
      </c>
      <c r="AY121" s="17" t="s">
        <v>187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86</v>
      </c>
      <c r="BK121" s="142">
        <f>ROUND(I121*H121,2)</f>
        <v>0</v>
      </c>
      <c r="BL121" s="17" t="s">
        <v>217</v>
      </c>
      <c r="BM121" s="141" t="s">
        <v>226</v>
      </c>
    </row>
    <row r="122" spans="2:65" s="12" customFormat="1" x14ac:dyDescent="0.2">
      <c r="B122" s="143"/>
      <c r="D122" s="144" t="s">
        <v>195</v>
      </c>
      <c r="E122" s="145" t="s">
        <v>35</v>
      </c>
      <c r="F122" s="146" t="s">
        <v>196</v>
      </c>
      <c r="H122" s="145" t="s">
        <v>35</v>
      </c>
      <c r="I122" s="147"/>
      <c r="L122" s="143"/>
      <c r="M122" s="148"/>
      <c r="T122" s="149"/>
      <c r="AT122" s="145" t="s">
        <v>195</v>
      </c>
      <c r="AU122" s="145" t="s">
        <v>86</v>
      </c>
      <c r="AV122" s="12" t="s">
        <v>86</v>
      </c>
      <c r="AW122" s="12" t="s">
        <v>41</v>
      </c>
      <c r="AX122" s="12" t="s">
        <v>79</v>
      </c>
      <c r="AY122" s="145" t="s">
        <v>187</v>
      </c>
    </row>
    <row r="123" spans="2:65" s="13" customFormat="1" x14ac:dyDescent="0.2">
      <c r="B123" s="150"/>
      <c r="D123" s="144" t="s">
        <v>195</v>
      </c>
      <c r="E123" s="151" t="s">
        <v>35</v>
      </c>
      <c r="F123" s="152" t="s">
        <v>8</v>
      </c>
      <c r="H123" s="153">
        <v>15</v>
      </c>
      <c r="I123" s="154"/>
      <c r="L123" s="150"/>
      <c r="M123" s="155"/>
      <c r="T123" s="156"/>
      <c r="AT123" s="151" t="s">
        <v>195</v>
      </c>
      <c r="AU123" s="151" t="s">
        <v>86</v>
      </c>
      <c r="AV123" s="13" t="s">
        <v>88</v>
      </c>
      <c r="AW123" s="13" t="s">
        <v>41</v>
      </c>
      <c r="AX123" s="13" t="s">
        <v>86</v>
      </c>
      <c r="AY123" s="151" t="s">
        <v>187</v>
      </c>
    </row>
    <row r="124" spans="2:65" s="1" customFormat="1" ht="55.5" customHeight="1" x14ac:dyDescent="0.2">
      <c r="B124" s="33"/>
      <c r="C124" s="130" t="s">
        <v>227</v>
      </c>
      <c r="D124" s="130" t="s">
        <v>188</v>
      </c>
      <c r="E124" s="131" t="s">
        <v>228</v>
      </c>
      <c r="F124" s="132" t="s">
        <v>229</v>
      </c>
      <c r="G124" s="133" t="s">
        <v>191</v>
      </c>
      <c r="H124" s="134">
        <v>3600</v>
      </c>
      <c r="I124" s="135"/>
      <c r="J124" s="136">
        <f>ROUND(I124*H124,2)</f>
        <v>0</v>
      </c>
      <c r="K124" s="132" t="s">
        <v>192</v>
      </c>
      <c r="L124" s="33"/>
      <c r="M124" s="137" t="s">
        <v>35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193</v>
      </c>
      <c r="AT124" s="141" t="s">
        <v>188</v>
      </c>
      <c r="AU124" s="141" t="s">
        <v>86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193</v>
      </c>
      <c r="BM124" s="141" t="s">
        <v>230</v>
      </c>
    </row>
    <row r="125" spans="2:65" s="12" customFormat="1" x14ac:dyDescent="0.2">
      <c r="B125" s="143"/>
      <c r="D125" s="144" t="s">
        <v>195</v>
      </c>
      <c r="E125" s="145" t="s">
        <v>35</v>
      </c>
      <c r="F125" s="146" t="s">
        <v>196</v>
      </c>
      <c r="H125" s="145" t="s">
        <v>35</v>
      </c>
      <c r="I125" s="147"/>
      <c r="L125" s="143"/>
      <c r="M125" s="148"/>
      <c r="T125" s="149"/>
      <c r="AT125" s="145" t="s">
        <v>195</v>
      </c>
      <c r="AU125" s="145" t="s">
        <v>86</v>
      </c>
      <c r="AV125" s="12" t="s">
        <v>86</v>
      </c>
      <c r="AW125" s="12" t="s">
        <v>41</v>
      </c>
      <c r="AX125" s="12" t="s">
        <v>79</v>
      </c>
      <c r="AY125" s="145" t="s">
        <v>187</v>
      </c>
    </row>
    <row r="126" spans="2:65" s="12" customFormat="1" x14ac:dyDescent="0.2">
      <c r="B126" s="143"/>
      <c r="D126" s="144" t="s">
        <v>195</v>
      </c>
      <c r="E126" s="145" t="s">
        <v>35</v>
      </c>
      <c r="F126" s="146" t="s">
        <v>231</v>
      </c>
      <c r="H126" s="145" t="s">
        <v>35</v>
      </c>
      <c r="I126" s="147"/>
      <c r="L126" s="143"/>
      <c r="M126" s="148"/>
      <c r="T126" s="149"/>
      <c r="AT126" s="145" t="s">
        <v>195</v>
      </c>
      <c r="AU126" s="145" t="s">
        <v>86</v>
      </c>
      <c r="AV126" s="12" t="s">
        <v>86</v>
      </c>
      <c r="AW126" s="12" t="s">
        <v>41</v>
      </c>
      <c r="AX126" s="12" t="s">
        <v>79</v>
      </c>
      <c r="AY126" s="145" t="s">
        <v>187</v>
      </c>
    </row>
    <row r="127" spans="2:65" s="13" customFormat="1" x14ac:dyDescent="0.2">
      <c r="B127" s="150"/>
      <c r="D127" s="144" t="s">
        <v>195</v>
      </c>
      <c r="E127" s="151" t="s">
        <v>35</v>
      </c>
      <c r="F127" s="152" t="s">
        <v>232</v>
      </c>
      <c r="H127" s="153">
        <v>1395</v>
      </c>
      <c r="I127" s="154"/>
      <c r="L127" s="150"/>
      <c r="M127" s="155"/>
      <c r="T127" s="156"/>
      <c r="AT127" s="151" t="s">
        <v>195</v>
      </c>
      <c r="AU127" s="151" t="s">
        <v>86</v>
      </c>
      <c r="AV127" s="13" t="s">
        <v>88</v>
      </c>
      <c r="AW127" s="13" t="s">
        <v>41</v>
      </c>
      <c r="AX127" s="13" t="s">
        <v>79</v>
      </c>
      <c r="AY127" s="151" t="s">
        <v>187</v>
      </c>
    </row>
    <row r="128" spans="2:65" s="12" customFormat="1" x14ac:dyDescent="0.2">
      <c r="B128" s="143"/>
      <c r="D128" s="144" t="s">
        <v>195</v>
      </c>
      <c r="E128" s="145" t="s">
        <v>35</v>
      </c>
      <c r="F128" s="146" t="s">
        <v>233</v>
      </c>
      <c r="H128" s="145" t="s">
        <v>35</v>
      </c>
      <c r="I128" s="147"/>
      <c r="L128" s="143"/>
      <c r="M128" s="148"/>
      <c r="T128" s="149"/>
      <c r="AT128" s="145" t="s">
        <v>195</v>
      </c>
      <c r="AU128" s="145" t="s">
        <v>86</v>
      </c>
      <c r="AV128" s="12" t="s">
        <v>86</v>
      </c>
      <c r="AW128" s="12" t="s">
        <v>41</v>
      </c>
      <c r="AX128" s="12" t="s">
        <v>79</v>
      </c>
      <c r="AY128" s="145" t="s">
        <v>187</v>
      </c>
    </row>
    <row r="129" spans="2:65" s="13" customFormat="1" x14ac:dyDescent="0.2">
      <c r="B129" s="150"/>
      <c r="D129" s="144" t="s">
        <v>195</v>
      </c>
      <c r="E129" s="151" t="s">
        <v>35</v>
      </c>
      <c r="F129" s="152" t="s">
        <v>234</v>
      </c>
      <c r="H129" s="153">
        <v>2205</v>
      </c>
      <c r="I129" s="154"/>
      <c r="L129" s="150"/>
      <c r="M129" s="155"/>
      <c r="T129" s="156"/>
      <c r="AT129" s="151" t="s">
        <v>195</v>
      </c>
      <c r="AU129" s="151" t="s">
        <v>86</v>
      </c>
      <c r="AV129" s="13" t="s">
        <v>88</v>
      </c>
      <c r="AW129" s="13" t="s">
        <v>41</v>
      </c>
      <c r="AX129" s="13" t="s">
        <v>79</v>
      </c>
      <c r="AY129" s="151" t="s">
        <v>187</v>
      </c>
    </row>
    <row r="130" spans="2:65" s="14" customFormat="1" x14ac:dyDescent="0.2">
      <c r="B130" s="157"/>
      <c r="D130" s="144" t="s">
        <v>195</v>
      </c>
      <c r="E130" s="158" t="s">
        <v>35</v>
      </c>
      <c r="F130" s="159" t="s">
        <v>201</v>
      </c>
      <c r="H130" s="160">
        <v>3600</v>
      </c>
      <c r="I130" s="161"/>
      <c r="L130" s="157"/>
      <c r="M130" s="162"/>
      <c r="T130" s="163"/>
      <c r="AT130" s="158" t="s">
        <v>195</v>
      </c>
      <c r="AU130" s="158" t="s">
        <v>86</v>
      </c>
      <c r="AV130" s="14" t="s">
        <v>193</v>
      </c>
      <c r="AW130" s="14" t="s">
        <v>41</v>
      </c>
      <c r="AX130" s="14" t="s">
        <v>86</v>
      </c>
      <c r="AY130" s="158" t="s">
        <v>187</v>
      </c>
    </row>
    <row r="131" spans="2:65" s="1" customFormat="1" ht="49.15" customHeight="1" x14ac:dyDescent="0.2">
      <c r="B131" s="33"/>
      <c r="C131" s="130" t="s">
        <v>235</v>
      </c>
      <c r="D131" s="130" t="s">
        <v>188</v>
      </c>
      <c r="E131" s="131" t="s">
        <v>236</v>
      </c>
      <c r="F131" s="132" t="s">
        <v>237</v>
      </c>
      <c r="G131" s="133" t="s">
        <v>204</v>
      </c>
      <c r="H131" s="134">
        <v>10</v>
      </c>
      <c r="I131" s="135"/>
      <c r="J131" s="136">
        <f>ROUND(I131*H131,2)</f>
        <v>0</v>
      </c>
      <c r="K131" s="132" t="s">
        <v>192</v>
      </c>
      <c r="L131" s="33"/>
      <c r="M131" s="137" t="s">
        <v>35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205</v>
      </c>
      <c r="AT131" s="141" t="s">
        <v>188</v>
      </c>
      <c r="AU131" s="141" t="s">
        <v>86</v>
      </c>
      <c r="AY131" s="17" t="s">
        <v>187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86</v>
      </c>
      <c r="BK131" s="142">
        <f>ROUND(I131*H131,2)</f>
        <v>0</v>
      </c>
      <c r="BL131" s="17" t="s">
        <v>205</v>
      </c>
      <c r="BM131" s="141" t="s">
        <v>238</v>
      </c>
    </row>
    <row r="132" spans="2:65" s="12" customFormat="1" x14ac:dyDescent="0.2">
      <c r="B132" s="143"/>
      <c r="D132" s="144" t="s">
        <v>195</v>
      </c>
      <c r="E132" s="145" t="s">
        <v>35</v>
      </c>
      <c r="F132" s="146" t="s">
        <v>231</v>
      </c>
      <c r="H132" s="145" t="s">
        <v>35</v>
      </c>
      <c r="I132" s="147"/>
      <c r="L132" s="143"/>
      <c r="M132" s="148"/>
      <c r="T132" s="149"/>
      <c r="AT132" s="145" t="s">
        <v>195</v>
      </c>
      <c r="AU132" s="145" t="s">
        <v>86</v>
      </c>
      <c r="AV132" s="12" t="s">
        <v>86</v>
      </c>
      <c r="AW132" s="12" t="s">
        <v>41</v>
      </c>
      <c r="AX132" s="12" t="s">
        <v>79</v>
      </c>
      <c r="AY132" s="145" t="s">
        <v>187</v>
      </c>
    </row>
    <row r="133" spans="2:65" s="13" customFormat="1" x14ac:dyDescent="0.2">
      <c r="B133" s="150"/>
      <c r="D133" s="144" t="s">
        <v>195</v>
      </c>
      <c r="E133" s="151" t="s">
        <v>35</v>
      </c>
      <c r="F133" s="152" t="s">
        <v>223</v>
      </c>
      <c r="H133" s="153">
        <v>6</v>
      </c>
      <c r="I133" s="154"/>
      <c r="L133" s="150"/>
      <c r="M133" s="155"/>
      <c r="T133" s="156"/>
      <c r="AT133" s="151" t="s">
        <v>195</v>
      </c>
      <c r="AU133" s="151" t="s">
        <v>86</v>
      </c>
      <c r="AV133" s="13" t="s">
        <v>88</v>
      </c>
      <c r="AW133" s="13" t="s">
        <v>41</v>
      </c>
      <c r="AX133" s="13" t="s">
        <v>79</v>
      </c>
      <c r="AY133" s="151" t="s">
        <v>187</v>
      </c>
    </row>
    <row r="134" spans="2:65" s="12" customFormat="1" x14ac:dyDescent="0.2">
      <c r="B134" s="143"/>
      <c r="D134" s="144" t="s">
        <v>195</v>
      </c>
      <c r="E134" s="145" t="s">
        <v>35</v>
      </c>
      <c r="F134" s="146" t="s">
        <v>233</v>
      </c>
      <c r="H134" s="145" t="s">
        <v>35</v>
      </c>
      <c r="I134" s="147"/>
      <c r="L134" s="143"/>
      <c r="M134" s="148"/>
      <c r="T134" s="149"/>
      <c r="AT134" s="145" t="s">
        <v>195</v>
      </c>
      <c r="AU134" s="145" t="s">
        <v>86</v>
      </c>
      <c r="AV134" s="12" t="s">
        <v>86</v>
      </c>
      <c r="AW134" s="12" t="s">
        <v>41</v>
      </c>
      <c r="AX134" s="12" t="s">
        <v>79</v>
      </c>
      <c r="AY134" s="145" t="s">
        <v>187</v>
      </c>
    </row>
    <row r="135" spans="2:65" s="13" customFormat="1" x14ac:dyDescent="0.2">
      <c r="B135" s="150"/>
      <c r="D135" s="144" t="s">
        <v>195</v>
      </c>
      <c r="E135" s="151" t="s">
        <v>35</v>
      </c>
      <c r="F135" s="152" t="s">
        <v>193</v>
      </c>
      <c r="H135" s="153">
        <v>4</v>
      </c>
      <c r="I135" s="154"/>
      <c r="L135" s="150"/>
      <c r="M135" s="155"/>
      <c r="T135" s="156"/>
      <c r="AT135" s="151" t="s">
        <v>195</v>
      </c>
      <c r="AU135" s="151" t="s">
        <v>86</v>
      </c>
      <c r="AV135" s="13" t="s">
        <v>88</v>
      </c>
      <c r="AW135" s="13" t="s">
        <v>41</v>
      </c>
      <c r="AX135" s="13" t="s">
        <v>79</v>
      </c>
      <c r="AY135" s="151" t="s">
        <v>187</v>
      </c>
    </row>
    <row r="136" spans="2:65" s="14" customFormat="1" x14ac:dyDescent="0.2">
      <c r="B136" s="157"/>
      <c r="D136" s="144" t="s">
        <v>195</v>
      </c>
      <c r="E136" s="158" t="s">
        <v>35</v>
      </c>
      <c r="F136" s="159" t="s">
        <v>201</v>
      </c>
      <c r="H136" s="160">
        <v>10</v>
      </c>
      <c r="I136" s="161"/>
      <c r="L136" s="157"/>
      <c r="M136" s="162"/>
      <c r="T136" s="163"/>
      <c r="AT136" s="158" t="s">
        <v>195</v>
      </c>
      <c r="AU136" s="158" t="s">
        <v>86</v>
      </c>
      <c r="AV136" s="14" t="s">
        <v>193</v>
      </c>
      <c r="AW136" s="14" t="s">
        <v>41</v>
      </c>
      <c r="AX136" s="14" t="s">
        <v>86</v>
      </c>
      <c r="AY136" s="158" t="s">
        <v>187</v>
      </c>
    </row>
    <row r="137" spans="2:65" s="1" customFormat="1" ht="21.75" customHeight="1" x14ac:dyDescent="0.2">
      <c r="B137" s="33"/>
      <c r="C137" s="164" t="s">
        <v>239</v>
      </c>
      <c r="D137" s="164" t="s">
        <v>213</v>
      </c>
      <c r="E137" s="165" t="s">
        <v>240</v>
      </c>
      <c r="F137" s="166" t="s">
        <v>241</v>
      </c>
      <c r="G137" s="167" t="s">
        <v>191</v>
      </c>
      <c r="H137" s="168">
        <v>1395</v>
      </c>
      <c r="I137" s="169"/>
      <c r="J137" s="170">
        <f>ROUND(I137*H137,2)</f>
        <v>0</v>
      </c>
      <c r="K137" s="166" t="s">
        <v>192</v>
      </c>
      <c r="L137" s="171"/>
      <c r="M137" s="172" t="s">
        <v>35</v>
      </c>
      <c r="N137" s="173" t="s">
        <v>50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216</v>
      </c>
      <c r="AT137" s="141" t="s">
        <v>213</v>
      </c>
      <c r="AU137" s="141" t="s">
        <v>86</v>
      </c>
      <c r="AY137" s="17" t="s">
        <v>187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86</v>
      </c>
      <c r="BK137" s="142">
        <f>ROUND(I137*H137,2)</f>
        <v>0</v>
      </c>
      <c r="BL137" s="17" t="s">
        <v>217</v>
      </c>
      <c r="BM137" s="141" t="s">
        <v>242</v>
      </c>
    </row>
    <row r="138" spans="2:65" s="12" customFormat="1" x14ac:dyDescent="0.2">
      <c r="B138" s="143"/>
      <c r="D138" s="144" t="s">
        <v>195</v>
      </c>
      <c r="E138" s="145" t="s">
        <v>35</v>
      </c>
      <c r="F138" s="146" t="s">
        <v>196</v>
      </c>
      <c r="H138" s="145" t="s">
        <v>35</v>
      </c>
      <c r="I138" s="147"/>
      <c r="L138" s="143"/>
      <c r="M138" s="148"/>
      <c r="T138" s="149"/>
      <c r="AT138" s="145" t="s">
        <v>195</v>
      </c>
      <c r="AU138" s="145" t="s">
        <v>86</v>
      </c>
      <c r="AV138" s="12" t="s">
        <v>86</v>
      </c>
      <c r="AW138" s="12" t="s">
        <v>41</v>
      </c>
      <c r="AX138" s="12" t="s">
        <v>79</v>
      </c>
      <c r="AY138" s="145" t="s">
        <v>187</v>
      </c>
    </row>
    <row r="139" spans="2:65" s="13" customFormat="1" x14ac:dyDescent="0.2">
      <c r="B139" s="150"/>
      <c r="D139" s="144" t="s">
        <v>195</v>
      </c>
      <c r="E139" s="151" t="s">
        <v>35</v>
      </c>
      <c r="F139" s="152" t="s">
        <v>232</v>
      </c>
      <c r="H139" s="153">
        <v>1395</v>
      </c>
      <c r="I139" s="154"/>
      <c r="L139" s="150"/>
      <c r="M139" s="155"/>
      <c r="T139" s="156"/>
      <c r="AT139" s="151" t="s">
        <v>195</v>
      </c>
      <c r="AU139" s="151" t="s">
        <v>86</v>
      </c>
      <c r="AV139" s="13" t="s">
        <v>88</v>
      </c>
      <c r="AW139" s="13" t="s">
        <v>41</v>
      </c>
      <c r="AX139" s="13" t="s">
        <v>86</v>
      </c>
      <c r="AY139" s="151" t="s">
        <v>187</v>
      </c>
    </row>
    <row r="140" spans="2:65" s="1" customFormat="1" ht="16.5" customHeight="1" x14ac:dyDescent="0.2">
      <c r="B140" s="33"/>
      <c r="C140" s="164" t="s">
        <v>243</v>
      </c>
      <c r="D140" s="164" t="s">
        <v>213</v>
      </c>
      <c r="E140" s="165" t="s">
        <v>244</v>
      </c>
      <c r="F140" s="166" t="s">
        <v>245</v>
      </c>
      <c r="G140" s="167" t="s">
        <v>191</v>
      </c>
      <c r="H140" s="168">
        <v>2205</v>
      </c>
      <c r="I140" s="169"/>
      <c r="J140" s="170">
        <f>ROUND(I140*H140,2)</f>
        <v>0</v>
      </c>
      <c r="K140" s="166" t="s">
        <v>192</v>
      </c>
      <c r="L140" s="171"/>
      <c r="M140" s="172" t="s">
        <v>35</v>
      </c>
      <c r="N140" s="173" t="s">
        <v>50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216</v>
      </c>
      <c r="AT140" s="141" t="s">
        <v>213</v>
      </c>
      <c r="AU140" s="141" t="s">
        <v>86</v>
      </c>
      <c r="AY140" s="17" t="s">
        <v>187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7" t="s">
        <v>86</v>
      </c>
      <c r="BK140" s="142">
        <f>ROUND(I140*H140,2)</f>
        <v>0</v>
      </c>
      <c r="BL140" s="17" t="s">
        <v>217</v>
      </c>
      <c r="BM140" s="141" t="s">
        <v>246</v>
      </c>
    </row>
    <row r="141" spans="2:65" s="12" customFormat="1" x14ac:dyDescent="0.2">
      <c r="B141" s="143"/>
      <c r="D141" s="144" t="s">
        <v>195</v>
      </c>
      <c r="E141" s="145" t="s">
        <v>35</v>
      </c>
      <c r="F141" s="146" t="s">
        <v>196</v>
      </c>
      <c r="H141" s="145" t="s">
        <v>35</v>
      </c>
      <c r="I141" s="147"/>
      <c r="L141" s="143"/>
      <c r="M141" s="148"/>
      <c r="T141" s="149"/>
      <c r="AT141" s="145" t="s">
        <v>195</v>
      </c>
      <c r="AU141" s="145" t="s">
        <v>86</v>
      </c>
      <c r="AV141" s="12" t="s">
        <v>86</v>
      </c>
      <c r="AW141" s="12" t="s">
        <v>41</v>
      </c>
      <c r="AX141" s="12" t="s">
        <v>79</v>
      </c>
      <c r="AY141" s="145" t="s">
        <v>187</v>
      </c>
    </row>
    <row r="142" spans="2:65" s="13" customFormat="1" x14ac:dyDescent="0.2">
      <c r="B142" s="150"/>
      <c r="D142" s="144" t="s">
        <v>195</v>
      </c>
      <c r="E142" s="151" t="s">
        <v>35</v>
      </c>
      <c r="F142" s="152" t="s">
        <v>234</v>
      </c>
      <c r="H142" s="153">
        <v>2205</v>
      </c>
      <c r="I142" s="154"/>
      <c r="L142" s="150"/>
      <c r="M142" s="155"/>
      <c r="T142" s="156"/>
      <c r="AT142" s="151" t="s">
        <v>195</v>
      </c>
      <c r="AU142" s="151" t="s">
        <v>86</v>
      </c>
      <c r="AV142" s="13" t="s">
        <v>88</v>
      </c>
      <c r="AW142" s="13" t="s">
        <v>41</v>
      </c>
      <c r="AX142" s="13" t="s">
        <v>86</v>
      </c>
      <c r="AY142" s="151" t="s">
        <v>187</v>
      </c>
    </row>
    <row r="143" spans="2:65" s="1" customFormat="1" ht="21.75" customHeight="1" x14ac:dyDescent="0.2">
      <c r="B143" s="33"/>
      <c r="C143" s="130" t="s">
        <v>247</v>
      </c>
      <c r="D143" s="130" t="s">
        <v>188</v>
      </c>
      <c r="E143" s="131" t="s">
        <v>248</v>
      </c>
      <c r="F143" s="132" t="s">
        <v>249</v>
      </c>
      <c r="G143" s="133" t="s">
        <v>191</v>
      </c>
      <c r="H143" s="134">
        <v>30</v>
      </c>
      <c r="I143" s="135"/>
      <c r="J143" s="136">
        <f>ROUND(I143*H143,2)</f>
        <v>0</v>
      </c>
      <c r="K143" s="132" t="s">
        <v>192</v>
      </c>
      <c r="L143" s="33"/>
      <c r="M143" s="137" t="s">
        <v>35</v>
      </c>
      <c r="N143" s="138" t="s">
        <v>50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193</v>
      </c>
      <c r="AT143" s="141" t="s">
        <v>188</v>
      </c>
      <c r="AU143" s="141" t="s">
        <v>86</v>
      </c>
      <c r="AY143" s="17" t="s">
        <v>187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7" t="s">
        <v>86</v>
      </c>
      <c r="BK143" s="142">
        <f>ROUND(I143*H143,2)</f>
        <v>0</v>
      </c>
      <c r="BL143" s="17" t="s">
        <v>193</v>
      </c>
      <c r="BM143" s="141" t="s">
        <v>250</v>
      </c>
    </row>
    <row r="144" spans="2:65" s="12" customFormat="1" x14ac:dyDescent="0.2">
      <c r="B144" s="143"/>
      <c r="D144" s="144" t="s">
        <v>195</v>
      </c>
      <c r="E144" s="145" t="s">
        <v>35</v>
      </c>
      <c r="F144" s="146" t="s">
        <v>196</v>
      </c>
      <c r="H144" s="145" t="s">
        <v>35</v>
      </c>
      <c r="I144" s="147"/>
      <c r="L144" s="143"/>
      <c r="M144" s="148"/>
      <c r="T144" s="149"/>
      <c r="AT144" s="145" t="s">
        <v>195</v>
      </c>
      <c r="AU144" s="145" t="s">
        <v>86</v>
      </c>
      <c r="AV144" s="12" t="s">
        <v>86</v>
      </c>
      <c r="AW144" s="12" t="s">
        <v>41</v>
      </c>
      <c r="AX144" s="12" t="s">
        <v>79</v>
      </c>
      <c r="AY144" s="145" t="s">
        <v>187</v>
      </c>
    </row>
    <row r="145" spans="2:65" s="12" customFormat="1" x14ac:dyDescent="0.2">
      <c r="B145" s="143"/>
      <c r="D145" s="144" t="s">
        <v>195</v>
      </c>
      <c r="E145" s="145" t="s">
        <v>35</v>
      </c>
      <c r="F145" s="146" t="s">
        <v>251</v>
      </c>
      <c r="H145" s="145" t="s">
        <v>35</v>
      </c>
      <c r="I145" s="147"/>
      <c r="L145" s="143"/>
      <c r="M145" s="148"/>
      <c r="T145" s="149"/>
      <c r="AT145" s="145" t="s">
        <v>195</v>
      </c>
      <c r="AU145" s="145" t="s">
        <v>86</v>
      </c>
      <c r="AV145" s="12" t="s">
        <v>86</v>
      </c>
      <c r="AW145" s="12" t="s">
        <v>41</v>
      </c>
      <c r="AX145" s="12" t="s">
        <v>79</v>
      </c>
      <c r="AY145" s="145" t="s">
        <v>187</v>
      </c>
    </row>
    <row r="146" spans="2:65" s="13" customFormat="1" x14ac:dyDescent="0.2">
      <c r="B146" s="150"/>
      <c r="D146" s="144" t="s">
        <v>195</v>
      </c>
      <c r="E146" s="151" t="s">
        <v>35</v>
      </c>
      <c r="F146" s="152" t="s">
        <v>8</v>
      </c>
      <c r="H146" s="153">
        <v>15</v>
      </c>
      <c r="I146" s="154"/>
      <c r="L146" s="150"/>
      <c r="M146" s="155"/>
      <c r="T146" s="156"/>
      <c r="AT146" s="151" t="s">
        <v>195</v>
      </c>
      <c r="AU146" s="151" t="s">
        <v>86</v>
      </c>
      <c r="AV146" s="13" t="s">
        <v>88</v>
      </c>
      <c r="AW146" s="13" t="s">
        <v>41</v>
      </c>
      <c r="AX146" s="13" t="s">
        <v>79</v>
      </c>
      <c r="AY146" s="151" t="s">
        <v>187</v>
      </c>
    </row>
    <row r="147" spans="2:65" s="12" customFormat="1" x14ac:dyDescent="0.2">
      <c r="B147" s="143"/>
      <c r="D147" s="144" t="s">
        <v>195</v>
      </c>
      <c r="E147" s="145" t="s">
        <v>35</v>
      </c>
      <c r="F147" s="146" t="s">
        <v>252</v>
      </c>
      <c r="H147" s="145" t="s">
        <v>35</v>
      </c>
      <c r="I147" s="147"/>
      <c r="L147" s="143"/>
      <c r="M147" s="148"/>
      <c r="T147" s="149"/>
      <c r="AT147" s="145" t="s">
        <v>195</v>
      </c>
      <c r="AU147" s="145" t="s">
        <v>86</v>
      </c>
      <c r="AV147" s="12" t="s">
        <v>86</v>
      </c>
      <c r="AW147" s="12" t="s">
        <v>41</v>
      </c>
      <c r="AX147" s="12" t="s">
        <v>79</v>
      </c>
      <c r="AY147" s="145" t="s">
        <v>187</v>
      </c>
    </row>
    <row r="148" spans="2:65" s="13" customFormat="1" x14ac:dyDescent="0.2">
      <c r="B148" s="150"/>
      <c r="D148" s="144" t="s">
        <v>195</v>
      </c>
      <c r="E148" s="151" t="s">
        <v>35</v>
      </c>
      <c r="F148" s="152" t="s">
        <v>8</v>
      </c>
      <c r="H148" s="153">
        <v>15</v>
      </c>
      <c r="I148" s="154"/>
      <c r="L148" s="150"/>
      <c r="M148" s="155"/>
      <c r="T148" s="156"/>
      <c r="AT148" s="151" t="s">
        <v>195</v>
      </c>
      <c r="AU148" s="151" t="s">
        <v>86</v>
      </c>
      <c r="AV148" s="13" t="s">
        <v>88</v>
      </c>
      <c r="AW148" s="13" t="s">
        <v>41</v>
      </c>
      <c r="AX148" s="13" t="s">
        <v>79</v>
      </c>
      <c r="AY148" s="151" t="s">
        <v>187</v>
      </c>
    </row>
    <row r="149" spans="2:65" s="14" customFormat="1" x14ac:dyDescent="0.2">
      <c r="B149" s="157"/>
      <c r="D149" s="144" t="s">
        <v>195</v>
      </c>
      <c r="E149" s="158" t="s">
        <v>35</v>
      </c>
      <c r="F149" s="159" t="s">
        <v>201</v>
      </c>
      <c r="H149" s="160">
        <v>30</v>
      </c>
      <c r="I149" s="161"/>
      <c r="L149" s="157"/>
      <c r="M149" s="162"/>
      <c r="T149" s="163"/>
      <c r="AT149" s="158" t="s">
        <v>195</v>
      </c>
      <c r="AU149" s="158" t="s">
        <v>86</v>
      </c>
      <c r="AV149" s="14" t="s">
        <v>193</v>
      </c>
      <c r="AW149" s="14" t="s">
        <v>41</v>
      </c>
      <c r="AX149" s="14" t="s">
        <v>86</v>
      </c>
      <c r="AY149" s="158" t="s">
        <v>187</v>
      </c>
    </row>
    <row r="150" spans="2:65" s="1" customFormat="1" ht="44.25" customHeight="1" x14ac:dyDescent="0.2">
      <c r="B150" s="33"/>
      <c r="C150" s="130" t="s">
        <v>253</v>
      </c>
      <c r="D150" s="130" t="s">
        <v>188</v>
      </c>
      <c r="E150" s="131" t="s">
        <v>254</v>
      </c>
      <c r="F150" s="132" t="s">
        <v>255</v>
      </c>
      <c r="G150" s="133" t="s">
        <v>204</v>
      </c>
      <c r="H150" s="134">
        <v>4</v>
      </c>
      <c r="I150" s="135"/>
      <c r="J150" s="136">
        <f>ROUND(I150*H150,2)</f>
        <v>0</v>
      </c>
      <c r="K150" s="132" t="s">
        <v>192</v>
      </c>
      <c r="L150" s="33"/>
      <c r="M150" s="137" t="s">
        <v>35</v>
      </c>
      <c r="N150" s="138" t="s">
        <v>50</v>
      </c>
      <c r="P150" s="139">
        <f>O150*H150</f>
        <v>0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205</v>
      </c>
      <c r="AT150" s="141" t="s">
        <v>188</v>
      </c>
      <c r="AU150" s="141" t="s">
        <v>86</v>
      </c>
      <c r="AY150" s="17" t="s">
        <v>187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7" t="s">
        <v>86</v>
      </c>
      <c r="BK150" s="142">
        <f>ROUND(I150*H150,2)</f>
        <v>0</v>
      </c>
      <c r="BL150" s="17" t="s">
        <v>205</v>
      </c>
      <c r="BM150" s="141" t="s">
        <v>256</v>
      </c>
    </row>
    <row r="151" spans="2:65" s="1" customFormat="1" ht="21.75" customHeight="1" x14ac:dyDescent="0.2">
      <c r="B151" s="33"/>
      <c r="C151" s="164" t="s">
        <v>257</v>
      </c>
      <c r="D151" s="164" t="s">
        <v>213</v>
      </c>
      <c r="E151" s="165" t="s">
        <v>258</v>
      </c>
      <c r="F151" s="166" t="s">
        <v>259</v>
      </c>
      <c r="G151" s="167" t="s">
        <v>191</v>
      </c>
      <c r="H151" s="168">
        <v>15</v>
      </c>
      <c r="I151" s="169"/>
      <c r="J151" s="170">
        <f>ROUND(I151*H151,2)</f>
        <v>0</v>
      </c>
      <c r="K151" s="166" t="s">
        <v>192</v>
      </c>
      <c r="L151" s="171"/>
      <c r="M151" s="172" t="s">
        <v>35</v>
      </c>
      <c r="N151" s="173" t="s">
        <v>50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216</v>
      </c>
      <c r="AT151" s="141" t="s">
        <v>213</v>
      </c>
      <c r="AU151" s="141" t="s">
        <v>86</v>
      </c>
      <c r="AY151" s="17" t="s">
        <v>187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7" t="s">
        <v>86</v>
      </c>
      <c r="BK151" s="142">
        <f>ROUND(I151*H151,2)</f>
        <v>0</v>
      </c>
      <c r="BL151" s="17" t="s">
        <v>217</v>
      </c>
      <c r="BM151" s="141" t="s">
        <v>260</v>
      </c>
    </row>
    <row r="152" spans="2:65" s="12" customFormat="1" x14ac:dyDescent="0.2">
      <c r="B152" s="143"/>
      <c r="D152" s="144" t="s">
        <v>195</v>
      </c>
      <c r="E152" s="145" t="s">
        <v>35</v>
      </c>
      <c r="F152" s="146" t="s">
        <v>196</v>
      </c>
      <c r="H152" s="145" t="s">
        <v>35</v>
      </c>
      <c r="I152" s="147"/>
      <c r="L152" s="143"/>
      <c r="M152" s="148"/>
      <c r="T152" s="149"/>
      <c r="AT152" s="145" t="s">
        <v>195</v>
      </c>
      <c r="AU152" s="145" t="s">
        <v>86</v>
      </c>
      <c r="AV152" s="12" t="s">
        <v>86</v>
      </c>
      <c r="AW152" s="12" t="s">
        <v>41</v>
      </c>
      <c r="AX152" s="12" t="s">
        <v>79</v>
      </c>
      <c r="AY152" s="145" t="s">
        <v>187</v>
      </c>
    </row>
    <row r="153" spans="2:65" s="13" customFormat="1" x14ac:dyDescent="0.2">
      <c r="B153" s="150"/>
      <c r="D153" s="144" t="s">
        <v>195</v>
      </c>
      <c r="E153" s="151" t="s">
        <v>35</v>
      </c>
      <c r="F153" s="152" t="s">
        <v>8</v>
      </c>
      <c r="H153" s="153">
        <v>15</v>
      </c>
      <c r="I153" s="154"/>
      <c r="L153" s="150"/>
      <c r="M153" s="155"/>
      <c r="T153" s="156"/>
      <c r="AT153" s="151" t="s">
        <v>195</v>
      </c>
      <c r="AU153" s="151" t="s">
        <v>86</v>
      </c>
      <c r="AV153" s="13" t="s">
        <v>88</v>
      </c>
      <c r="AW153" s="13" t="s">
        <v>41</v>
      </c>
      <c r="AX153" s="13" t="s">
        <v>86</v>
      </c>
      <c r="AY153" s="151" t="s">
        <v>187</v>
      </c>
    </row>
    <row r="154" spans="2:65" s="1" customFormat="1" ht="21.75" customHeight="1" x14ac:dyDescent="0.2">
      <c r="B154" s="33"/>
      <c r="C154" s="164" t="s">
        <v>261</v>
      </c>
      <c r="D154" s="164" t="s">
        <v>213</v>
      </c>
      <c r="E154" s="165" t="s">
        <v>262</v>
      </c>
      <c r="F154" s="166" t="s">
        <v>263</v>
      </c>
      <c r="G154" s="167" t="s">
        <v>191</v>
      </c>
      <c r="H154" s="168">
        <v>15</v>
      </c>
      <c r="I154" s="169"/>
      <c r="J154" s="170">
        <f>ROUND(I154*H154,2)</f>
        <v>0</v>
      </c>
      <c r="K154" s="166" t="s">
        <v>192</v>
      </c>
      <c r="L154" s="171"/>
      <c r="M154" s="172" t="s">
        <v>35</v>
      </c>
      <c r="N154" s="173" t="s">
        <v>50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216</v>
      </c>
      <c r="AT154" s="141" t="s">
        <v>213</v>
      </c>
      <c r="AU154" s="141" t="s">
        <v>86</v>
      </c>
      <c r="AY154" s="17" t="s">
        <v>187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7" t="s">
        <v>86</v>
      </c>
      <c r="BK154" s="142">
        <f>ROUND(I154*H154,2)</f>
        <v>0</v>
      </c>
      <c r="BL154" s="17" t="s">
        <v>217</v>
      </c>
      <c r="BM154" s="141" t="s">
        <v>264</v>
      </c>
    </row>
    <row r="155" spans="2:65" s="12" customFormat="1" x14ac:dyDescent="0.2">
      <c r="B155" s="143"/>
      <c r="D155" s="144" t="s">
        <v>195</v>
      </c>
      <c r="E155" s="145" t="s">
        <v>35</v>
      </c>
      <c r="F155" s="146" t="s">
        <v>196</v>
      </c>
      <c r="H155" s="145" t="s">
        <v>35</v>
      </c>
      <c r="I155" s="147"/>
      <c r="L155" s="143"/>
      <c r="M155" s="148"/>
      <c r="T155" s="149"/>
      <c r="AT155" s="145" t="s">
        <v>195</v>
      </c>
      <c r="AU155" s="145" t="s">
        <v>86</v>
      </c>
      <c r="AV155" s="12" t="s">
        <v>86</v>
      </c>
      <c r="AW155" s="12" t="s">
        <v>41</v>
      </c>
      <c r="AX155" s="12" t="s">
        <v>79</v>
      </c>
      <c r="AY155" s="145" t="s">
        <v>187</v>
      </c>
    </row>
    <row r="156" spans="2:65" s="13" customFormat="1" x14ac:dyDescent="0.2">
      <c r="B156" s="150"/>
      <c r="D156" s="144" t="s">
        <v>195</v>
      </c>
      <c r="E156" s="151" t="s">
        <v>35</v>
      </c>
      <c r="F156" s="152" t="s">
        <v>8</v>
      </c>
      <c r="H156" s="153">
        <v>15</v>
      </c>
      <c r="I156" s="154"/>
      <c r="L156" s="150"/>
      <c r="M156" s="155"/>
      <c r="T156" s="156"/>
      <c r="AT156" s="151" t="s">
        <v>195</v>
      </c>
      <c r="AU156" s="151" t="s">
        <v>86</v>
      </c>
      <c r="AV156" s="13" t="s">
        <v>88</v>
      </c>
      <c r="AW156" s="13" t="s">
        <v>41</v>
      </c>
      <c r="AX156" s="13" t="s">
        <v>86</v>
      </c>
      <c r="AY156" s="151" t="s">
        <v>187</v>
      </c>
    </row>
    <row r="157" spans="2:65" s="1" customFormat="1" ht="21.75" customHeight="1" x14ac:dyDescent="0.2">
      <c r="B157" s="33"/>
      <c r="C157" s="130" t="s">
        <v>8</v>
      </c>
      <c r="D157" s="130" t="s">
        <v>188</v>
      </c>
      <c r="E157" s="131" t="s">
        <v>265</v>
      </c>
      <c r="F157" s="132" t="s">
        <v>266</v>
      </c>
      <c r="G157" s="133" t="s">
        <v>191</v>
      </c>
      <c r="H157" s="134">
        <v>15</v>
      </c>
      <c r="I157" s="135"/>
      <c r="J157" s="136">
        <f>ROUND(I157*H157,2)</f>
        <v>0</v>
      </c>
      <c r="K157" s="132" t="s">
        <v>192</v>
      </c>
      <c r="L157" s="33"/>
      <c r="M157" s="137" t="s">
        <v>35</v>
      </c>
      <c r="N157" s="138" t="s">
        <v>50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217</v>
      </c>
      <c r="AT157" s="141" t="s">
        <v>188</v>
      </c>
      <c r="AU157" s="141" t="s">
        <v>86</v>
      </c>
      <c r="AY157" s="17" t="s">
        <v>187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7" t="s">
        <v>86</v>
      </c>
      <c r="BK157" s="142">
        <f>ROUND(I157*H157,2)</f>
        <v>0</v>
      </c>
      <c r="BL157" s="17" t="s">
        <v>217</v>
      </c>
      <c r="BM157" s="141" t="s">
        <v>267</v>
      </c>
    </row>
    <row r="158" spans="2:65" s="12" customFormat="1" x14ac:dyDescent="0.2">
      <c r="B158" s="143"/>
      <c r="D158" s="144" t="s">
        <v>195</v>
      </c>
      <c r="E158" s="145" t="s">
        <v>35</v>
      </c>
      <c r="F158" s="146" t="s">
        <v>196</v>
      </c>
      <c r="H158" s="145" t="s">
        <v>35</v>
      </c>
      <c r="I158" s="147"/>
      <c r="L158" s="143"/>
      <c r="M158" s="148"/>
      <c r="T158" s="149"/>
      <c r="AT158" s="145" t="s">
        <v>195</v>
      </c>
      <c r="AU158" s="145" t="s">
        <v>86</v>
      </c>
      <c r="AV158" s="12" t="s">
        <v>86</v>
      </c>
      <c r="AW158" s="12" t="s">
        <v>41</v>
      </c>
      <c r="AX158" s="12" t="s">
        <v>79</v>
      </c>
      <c r="AY158" s="145" t="s">
        <v>187</v>
      </c>
    </row>
    <row r="159" spans="2:65" s="12" customFormat="1" x14ac:dyDescent="0.2">
      <c r="B159" s="143"/>
      <c r="D159" s="144" t="s">
        <v>195</v>
      </c>
      <c r="E159" s="145" t="s">
        <v>35</v>
      </c>
      <c r="F159" s="146" t="s">
        <v>268</v>
      </c>
      <c r="H159" s="145" t="s">
        <v>35</v>
      </c>
      <c r="I159" s="147"/>
      <c r="L159" s="143"/>
      <c r="M159" s="148"/>
      <c r="T159" s="149"/>
      <c r="AT159" s="145" t="s">
        <v>195</v>
      </c>
      <c r="AU159" s="145" t="s">
        <v>86</v>
      </c>
      <c r="AV159" s="12" t="s">
        <v>86</v>
      </c>
      <c r="AW159" s="12" t="s">
        <v>41</v>
      </c>
      <c r="AX159" s="12" t="s">
        <v>79</v>
      </c>
      <c r="AY159" s="145" t="s">
        <v>187</v>
      </c>
    </row>
    <row r="160" spans="2:65" s="13" customFormat="1" x14ac:dyDescent="0.2">
      <c r="B160" s="150"/>
      <c r="D160" s="144" t="s">
        <v>195</v>
      </c>
      <c r="E160" s="151" t="s">
        <v>35</v>
      </c>
      <c r="F160" s="152" t="s">
        <v>8</v>
      </c>
      <c r="H160" s="153">
        <v>15</v>
      </c>
      <c r="I160" s="154"/>
      <c r="L160" s="150"/>
      <c r="M160" s="155"/>
      <c r="T160" s="156"/>
      <c r="AT160" s="151" t="s">
        <v>195</v>
      </c>
      <c r="AU160" s="151" t="s">
        <v>86</v>
      </c>
      <c r="AV160" s="13" t="s">
        <v>88</v>
      </c>
      <c r="AW160" s="13" t="s">
        <v>41</v>
      </c>
      <c r="AX160" s="13" t="s">
        <v>79</v>
      </c>
      <c r="AY160" s="151" t="s">
        <v>187</v>
      </c>
    </row>
    <row r="161" spans="2:65" s="14" customFormat="1" x14ac:dyDescent="0.2">
      <c r="B161" s="157"/>
      <c r="D161" s="144" t="s">
        <v>195</v>
      </c>
      <c r="E161" s="158" t="s">
        <v>35</v>
      </c>
      <c r="F161" s="159" t="s">
        <v>201</v>
      </c>
      <c r="H161" s="160">
        <v>15</v>
      </c>
      <c r="I161" s="161"/>
      <c r="L161" s="157"/>
      <c r="M161" s="162"/>
      <c r="T161" s="163"/>
      <c r="AT161" s="158" t="s">
        <v>195</v>
      </c>
      <c r="AU161" s="158" t="s">
        <v>86</v>
      </c>
      <c r="AV161" s="14" t="s">
        <v>193</v>
      </c>
      <c r="AW161" s="14" t="s">
        <v>41</v>
      </c>
      <c r="AX161" s="14" t="s">
        <v>86</v>
      </c>
      <c r="AY161" s="158" t="s">
        <v>187</v>
      </c>
    </row>
    <row r="162" spans="2:65" s="1" customFormat="1" ht="44.25" customHeight="1" x14ac:dyDescent="0.2">
      <c r="B162" s="33"/>
      <c r="C162" s="130" t="s">
        <v>269</v>
      </c>
      <c r="D162" s="130" t="s">
        <v>188</v>
      </c>
      <c r="E162" s="131" t="s">
        <v>270</v>
      </c>
      <c r="F162" s="132" t="s">
        <v>271</v>
      </c>
      <c r="G162" s="133" t="s">
        <v>204</v>
      </c>
      <c r="H162" s="134">
        <v>2</v>
      </c>
      <c r="I162" s="135"/>
      <c r="J162" s="136">
        <f>ROUND(I162*H162,2)</f>
        <v>0</v>
      </c>
      <c r="K162" s="132" t="s">
        <v>192</v>
      </c>
      <c r="L162" s="33"/>
      <c r="M162" s="137" t="s">
        <v>35</v>
      </c>
      <c r="N162" s="138" t="s">
        <v>50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205</v>
      </c>
      <c r="AT162" s="141" t="s">
        <v>188</v>
      </c>
      <c r="AU162" s="141" t="s">
        <v>86</v>
      </c>
      <c r="AY162" s="17" t="s">
        <v>187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86</v>
      </c>
      <c r="BK162" s="142">
        <f>ROUND(I162*H162,2)</f>
        <v>0</v>
      </c>
      <c r="BL162" s="17" t="s">
        <v>205</v>
      </c>
      <c r="BM162" s="141" t="s">
        <v>272</v>
      </c>
    </row>
    <row r="163" spans="2:65" s="1" customFormat="1" ht="16.5" customHeight="1" x14ac:dyDescent="0.2">
      <c r="B163" s="33"/>
      <c r="C163" s="164" t="s">
        <v>273</v>
      </c>
      <c r="D163" s="164" t="s">
        <v>213</v>
      </c>
      <c r="E163" s="165" t="s">
        <v>274</v>
      </c>
      <c r="F163" s="166" t="s">
        <v>275</v>
      </c>
      <c r="G163" s="167" t="s">
        <v>191</v>
      </c>
      <c r="H163" s="168">
        <v>15</v>
      </c>
      <c r="I163" s="169"/>
      <c r="J163" s="170">
        <f>ROUND(I163*H163,2)</f>
        <v>0</v>
      </c>
      <c r="K163" s="166" t="s">
        <v>192</v>
      </c>
      <c r="L163" s="171"/>
      <c r="M163" s="172" t="s">
        <v>35</v>
      </c>
      <c r="N163" s="173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216</v>
      </c>
      <c r="AT163" s="141" t="s">
        <v>213</v>
      </c>
      <c r="AU163" s="141" t="s">
        <v>86</v>
      </c>
      <c r="AY163" s="17" t="s">
        <v>187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86</v>
      </c>
      <c r="BK163" s="142">
        <f>ROUND(I163*H163,2)</f>
        <v>0</v>
      </c>
      <c r="BL163" s="17" t="s">
        <v>217</v>
      </c>
      <c r="BM163" s="141" t="s">
        <v>276</v>
      </c>
    </row>
    <row r="164" spans="2:65" s="12" customFormat="1" x14ac:dyDescent="0.2">
      <c r="B164" s="143"/>
      <c r="D164" s="144" t="s">
        <v>195</v>
      </c>
      <c r="E164" s="145" t="s">
        <v>35</v>
      </c>
      <c r="F164" s="146" t="s">
        <v>196</v>
      </c>
      <c r="H164" s="145" t="s">
        <v>35</v>
      </c>
      <c r="I164" s="147"/>
      <c r="L164" s="143"/>
      <c r="M164" s="148"/>
      <c r="T164" s="149"/>
      <c r="AT164" s="145" t="s">
        <v>195</v>
      </c>
      <c r="AU164" s="145" t="s">
        <v>86</v>
      </c>
      <c r="AV164" s="12" t="s">
        <v>86</v>
      </c>
      <c r="AW164" s="12" t="s">
        <v>41</v>
      </c>
      <c r="AX164" s="12" t="s">
        <v>79</v>
      </c>
      <c r="AY164" s="145" t="s">
        <v>187</v>
      </c>
    </row>
    <row r="165" spans="2:65" s="13" customFormat="1" x14ac:dyDescent="0.2">
      <c r="B165" s="150"/>
      <c r="D165" s="144" t="s">
        <v>195</v>
      </c>
      <c r="E165" s="151" t="s">
        <v>35</v>
      </c>
      <c r="F165" s="152" t="s">
        <v>8</v>
      </c>
      <c r="H165" s="153">
        <v>15</v>
      </c>
      <c r="I165" s="154"/>
      <c r="L165" s="150"/>
      <c r="M165" s="155"/>
      <c r="T165" s="156"/>
      <c r="AT165" s="151" t="s">
        <v>195</v>
      </c>
      <c r="AU165" s="151" t="s">
        <v>86</v>
      </c>
      <c r="AV165" s="13" t="s">
        <v>88</v>
      </c>
      <c r="AW165" s="13" t="s">
        <v>41</v>
      </c>
      <c r="AX165" s="13" t="s">
        <v>86</v>
      </c>
      <c r="AY165" s="151" t="s">
        <v>187</v>
      </c>
    </row>
    <row r="166" spans="2:65" s="1" customFormat="1" ht="33" customHeight="1" x14ac:dyDescent="0.2">
      <c r="B166" s="33"/>
      <c r="C166" s="130" t="s">
        <v>277</v>
      </c>
      <c r="D166" s="130" t="s">
        <v>188</v>
      </c>
      <c r="E166" s="131" t="s">
        <v>278</v>
      </c>
      <c r="F166" s="132" t="s">
        <v>279</v>
      </c>
      <c r="G166" s="133" t="s">
        <v>204</v>
      </c>
      <c r="H166" s="134">
        <v>9</v>
      </c>
      <c r="I166" s="135"/>
      <c r="J166" s="136">
        <f>ROUND(I166*H166,2)</f>
        <v>0</v>
      </c>
      <c r="K166" s="132" t="s">
        <v>192</v>
      </c>
      <c r="L166" s="33"/>
      <c r="M166" s="137" t="s">
        <v>35</v>
      </c>
      <c r="N166" s="138" t="s">
        <v>50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193</v>
      </c>
      <c r="AT166" s="141" t="s">
        <v>188</v>
      </c>
      <c r="AU166" s="141" t="s">
        <v>86</v>
      </c>
      <c r="AY166" s="17" t="s">
        <v>187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86</v>
      </c>
      <c r="BK166" s="142">
        <f>ROUND(I166*H166,2)</f>
        <v>0</v>
      </c>
      <c r="BL166" s="17" t="s">
        <v>193</v>
      </c>
      <c r="BM166" s="141" t="s">
        <v>280</v>
      </c>
    </row>
    <row r="167" spans="2:65" s="1" customFormat="1" ht="33" customHeight="1" x14ac:dyDescent="0.2">
      <c r="B167" s="33"/>
      <c r="C167" s="130" t="s">
        <v>281</v>
      </c>
      <c r="D167" s="130" t="s">
        <v>188</v>
      </c>
      <c r="E167" s="131" t="s">
        <v>282</v>
      </c>
      <c r="F167" s="132" t="s">
        <v>283</v>
      </c>
      <c r="G167" s="133" t="s">
        <v>204</v>
      </c>
      <c r="H167" s="134">
        <v>3</v>
      </c>
      <c r="I167" s="135"/>
      <c r="J167" s="136">
        <f>ROUND(I167*H167,2)</f>
        <v>0</v>
      </c>
      <c r="K167" s="132" t="s">
        <v>192</v>
      </c>
      <c r="L167" s="33"/>
      <c r="M167" s="137" t="s">
        <v>35</v>
      </c>
      <c r="N167" s="138" t="s">
        <v>50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193</v>
      </c>
      <c r="AT167" s="141" t="s">
        <v>188</v>
      </c>
      <c r="AU167" s="141" t="s">
        <v>86</v>
      </c>
      <c r="AY167" s="17" t="s">
        <v>187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7" t="s">
        <v>86</v>
      </c>
      <c r="BK167" s="142">
        <f>ROUND(I167*H167,2)</f>
        <v>0</v>
      </c>
      <c r="BL167" s="17" t="s">
        <v>193</v>
      </c>
      <c r="BM167" s="141" t="s">
        <v>284</v>
      </c>
    </row>
    <row r="168" spans="2:65" s="1" customFormat="1" ht="24.2" customHeight="1" x14ac:dyDescent="0.2">
      <c r="B168" s="33"/>
      <c r="C168" s="164" t="s">
        <v>285</v>
      </c>
      <c r="D168" s="164" t="s">
        <v>213</v>
      </c>
      <c r="E168" s="165" t="s">
        <v>286</v>
      </c>
      <c r="F168" s="166" t="s">
        <v>287</v>
      </c>
      <c r="G168" s="167" t="s">
        <v>204</v>
      </c>
      <c r="H168" s="168">
        <v>12</v>
      </c>
      <c r="I168" s="169"/>
      <c r="J168" s="170">
        <f>ROUND(I168*H168,2)</f>
        <v>0</v>
      </c>
      <c r="K168" s="166" t="s">
        <v>192</v>
      </c>
      <c r="L168" s="171"/>
      <c r="M168" s="172" t="s">
        <v>35</v>
      </c>
      <c r="N168" s="173" t="s">
        <v>50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216</v>
      </c>
      <c r="AT168" s="141" t="s">
        <v>213</v>
      </c>
      <c r="AU168" s="141" t="s">
        <v>86</v>
      </c>
      <c r="AY168" s="17" t="s">
        <v>187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86</v>
      </c>
      <c r="BK168" s="142">
        <f>ROUND(I168*H168,2)</f>
        <v>0</v>
      </c>
      <c r="BL168" s="17" t="s">
        <v>217</v>
      </c>
      <c r="BM168" s="141" t="s">
        <v>288</v>
      </c>
    </row>
    <row r="169" spans="2:65" s="11" customFormat="1" ht="22.9" customHeight="1" x14ac:dyDescent="0.2">
      <c r="B169" s="120"/>
      <c r="D169" s="121" t="s">
        <v>78</v>
      </c>
      <c r="E169" s="174" t="s">
        <v>289</v>
      </c>
      <c r="F169" s="174" t="s">
        <v>290</v>
      </c>
      <c r="I169" s="123"/>
      <c r="J169" s="175">
        <f>BK169</f>
        <v>0</v>
      </c>
      <c r="L169" s="120"/>
      <c r="M169" s="125"/>
      <c r="P169" s="126">
        <f>SUM(P170:P187)</f>
        <v>0</v>
      </c>
      <c r="R169" s="126">
        <f>SUM(R170:R187)</f>
        <v>0</v>
      </c>
      <c r="T169" s="127">
        <f>SUM(T170:T187)</f>
        <v>0</v>
      </c>
      <c r="AR169" s="121" t="s">
        <v>86</v>
      </c>
      <c r="AT169" s="128" t="s">
        <v>78</v>
      </c>
      <c r="AU169" s="128" t="s">
        <v>86</v>
      </c>
      <c r="AY169" s="121" t="s">
        <v>187</v>
      </c>
      <c r="BK169" s="129">
        <f>SUM(BK170:BK187)</f>
        <v>0</v>
      </c>
    </row>
    <row r="170" spans="2:65" s="1" customFormat="1" ht="24.2" customHeight="1" x14ac:dyDescent="0.2">
      <c r="B170" s="33"/>
      <c r="C170" s="130" t="s">
        <v>7</v>
      </c>
      <c r="D170" s="130" t="s">
        <v>188</v>
      </c>
      <c r="E170" s="131" t="s">
        <v>291</v>
      </c>
      <c r="F170" s="132" t="s">
        <v>292</v>
      </c>
      <c r="G170" s="133" t="s">
        <v>204</v>
      </c>
      <c r="H170" s="134">
        <v>27</v>
      </c>
      <c r="I170" s="135"/>
      <c r="J170" s="136">
        <f>ROUND(I170*H170,2)</f>
        <v>0</v>
      </c>
      <c r="K170" s="132" t="s">
        <v>192</v>
      </c>
      <c r="L170" s="33"/>
      <c r="M170" s="137" t="s">
        <v>35</v>
      </c>
      <c r="N170" s="138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269</v>
      </c>
      <c r="AT170" s="141" t="s">
        <v>188</v>
      </c>
      <c r="AU170" s="141" t="s">
        <v>88</v>
      </c>
      <c r="AY170" s="17" t="s">
        <v>187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7" t="s">
        <v>86</v>
      </c>
      <c r="BK170" s="142">
        <f>ROUND(I170*H170,2)</f>
        <v>0</v>
      </c>
      <c r="BL170" s="17" t="s">
        <v>269</v>
      </c>
      <c r="BM170" s="141" t="s">
        <v>293</v>
      </c>
    </row>
    <row r="171" spans="2:65" s="1" customFormat="1" ht="21.75" customHeight="1" x14ac:dyDescent="0.2">
      <c r="B171" s="33"/>
      <c r="C171" s="164" t="s">
        <v>294</v>
      </c>
      <c r="D171" s="164" t="s">
        <v>213</v>
      </c>
      <c r="E171" s="165" t="s">
        <v>295</v>
      </c>
      <c r="F171" s="166" t="s">
        <v>296</v>
      </c>
      <c r="G171" s="167" t="s">
        <v>204</v>
      </c>
      <c r="H171" s="168">
        <v>27</v>
      </c>
      <c r="I171" s="169"/>
      <c r="J171" s="170">
        <f>ROUND(I171*H171,2)</f>
        <v>0</v>
      </c>
      <c r="K171" s="166" t="s">
        <v>35</v>
      </c>
      <c r="L171" s="171"/>
      <c r="M171" s="172" t="s">
        <v>35</v>
      </c>
      <c r="N171" s="173" t="s">
        <v>50</v>
      </c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216</v>
      </c>
      <c r="AT171" s="141" t="s">
        <v>213</v>
      </c>
      <c r="AU171" s="141" t="s">
        <v>88</v>
      </c>
      <c r="AY171" s="17" t="s">
        <v>187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7" t="s">
        <v>86</v>
      </c>
      <c r="BK171" s="142">
        <f>ROUND(I171*H171,2)</f>
        <v>0</v>
      </c>
      <c r="BL171" s="17" t="s">
        <v>217</v>
      </c>
      <c r="BM171" s="141" t="s">
        <v>297</v>
      </c>
    </row>
    <row r="172" spans="2:65" s="1" customFormat="1" ht="19.5" x14ac:dyDescent="0.2">
      <c r="B172" s="33"/>
      <c r="D172" s="144" t="s">
        <v>298</v>
      </c>
      <c r="F172" s="176" t="s">
        <v>299</v>
      </c>
      <c r="I172" s="177"/>
      <c r="L172" s="33"/>
      <c r="M172" s="178"/>
      <c r="T172" s="54"/>
      <c r="AT172" s="17" t="s">
        <v>298</v>
      </c>
      <c r="AU172" s="17" t="s">
        <v>88</v>
      </c>
    </row>
    <row r="173" spans="2:65" s="1" customFormat="1" ht="16.5" customHeight="1" x14ac:dyDescent="0.2">
      <c r="B173" s="33"/>
      <c r="C173" s="164" t="s">
        <v>300</v>
      </c>
      <c r="D173" s="164" t="s">
        <v>213</v>
      </c>
      <c r="E173" s="165" t="s">
        <v>301</v>
      </c>
      <c r="F173" s="166" t="s">
        <v>302</v>
      </c>
      <c r="G173" s="167" t="s">
        <v>191</v>
      </c>
      <c r="H173" s="168">
        <v>120</v>
      </c>
      <c r="I173" s="169"/>
      <c r="J173" s="170">
        <f>ROUND(I173*H173,2)</f>
        <v>0</v>
      </c>
      <c r="K173" s="166" t="s">
        <v>192</v>
      </c>
      <c r="L173" s="171"/>
      <c r="M173" s="172" t="s">
        <v>35</v>
      </c>
      <c r="N173" s="173" t="s">
        <v>50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216</v>
      </c>
      <c r="AT173" s="141" t="s">
        <v>213</v>
      </c>
      <c r="AU173" s="141" t="s">
        <v>88</v>
      </c>
      <c r="AY173" s="17" t="s">
        <v>187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86</v>
      </c>
      <c r="BK173" s="142">
        <f>ROUND(I173*H173,2)</f>
        <v>0</v>
      </c>
      <c r="BL173" s="17" t="s">
        <v>217</v>
      </c>
      <c r="BM173" s="141" t="s">
        <v>303</v>
      </c>
    </row>
    <row r="174" spans="2:65" s="12" customFormat="1" x14ac:dyDescent="0.2">
      <c r="B174" s="143"/>
      <c r="D174" s="144" t="s">
        <v>195</v>
      </c>
      <c r="E174" s="145" t="s">
        <v>35</v>
      </c>
      <c r="F174" s="146" t="s">
        <v>304</v>
      </c>
      <c r="H174" s="145" t="s">
        <v>35</v>
      </c>
      <c r="I174" s="147"/>
      <c r="L174" s="143"/>
      <c r="M174" s="148"/>
      <c r="T174" s="149"/>
      <c r="AT174" s="145" t="s">
        <v>195</v>
      </c>
      <c r="AU174" s="145" t="s">
        <v>88</v>
      </c>
      <c r="AV174" s="12" t="s">
        <v>86</v>
      </c>
      <c r="AW174" s="12" t="s">
        <v>41</v>
      </c>
      <c r="AX174" s="12" t="s">
        <v>79</v>
      </c>
      <c r="AY174" s="145" t="s">
        <v>187</v>
      </c>
    </row>
    <row r="175" spans="2:65" s="12" customFormat="1" x14ac:dyDescent="0.2">
      <c r="B175" s="143"/>
      <c r="D175" s="144" t="s">
        <v>195</v>
      </c>
      <c r="E175" s="145" t="s">
        <v>35</v>
      </c>
      <c r="F175" s="146" t="s">
        <v>305</v>
      </c>
      <c r="H175" s="145" t="s">
        <v>35</v>
      </c>
      <c r="I175" s="147"/>
      <c r="L175" s="143"/>
      <c r="M175" s="148"/>
      <c r="T175" s="149"/>
      <c r="AT175" s="145" t="s">
        <v>195</v>
      </c>
      <c r="AU175" s="145" t="s">
        <v>88</v>
      </c>
      <c r="AV175" s="12" t="s">
        <v>86</v>
      </c>
      <c r="AW175" s="12" t="s">
        <v>41</v>
      </c>
      <c r="AX175" s="12" t="s">
        <v>79</v>
      </c>
      <c r="AY175" s="145" t="s">
        <v>187</v>
      </c>
    </row>
    <row r="176" spans="2:65" s="13" customFormat="1" x14ac:dyDescent="0.2">
      <c r="B176" s="150"/>
      <c r="D176" s="144" t="s">
        <v>195</v>
      </c>
      <c r="E176" s="151" t="s">
        <v>35</v>
      </c>
      <c r="F176" s="152" t="s">
        <v>306</v>
      </c>
      <c r="H176" s="153">
        <v>60</v>
      </c>
      <c r="I176" s="154"/>
      <c r="L176" s="150"/>
      <c r="M176" s="155"/>
      <c r="T176" s="156"/>
      <c r="AT176" s="151" t="s">
        <v>195</v>
      </c>
      <c r="AU176" s="151" t="s">
        <v>88</v>
      </c>
      <c r="AV176" s="13" t="s">
        <v>88</v>
      </c>
      <c r="AW176" s="13" t="s">
        <v>41</v>
      </c>
      <c r="AX176" s="13" t="s">
        <v>79</v>
      </c>
      <c r="AY176" s="151" t="s">
        <v>187</v>
      </c>
    </row>
    <row r="177" spans="2:65" s="12" customFormat="1" x14ac:dyDescent="0.2">
      <c r="B177" s="143"/>
      <c r="D177" s="144" t="s">
        <v>195</v>
      </c>
      <c r="E177" s="145" t="s">
        <v>35</v>
      </c>
      <c r="F177" s="146" t="s">
        <v>307</v>
      </c>
      <c r="H177" s="145" t="s">
        <v>35</v>
      </c>
      <c r="I177" s="147"/>
      <c r="L177" s="143"/>
      <c r="M177" s="148"/>
      <c r="T177" s="149"/>
      <c r="AT177" s="145" t="s">
        <v>195</v>
      </c>
      <c r="AU177" s="145" t="s">
        <v>88</v>
      </c>
      <c r="AV177" s="12" t="s">
        <v>86</v>
      </c>
      <c r="AW177" s="12" t="s">
        <v>41</v>
      </c>
      <c r="AX177" s="12" t="s">
        <v>79</v>
      </c>
      <c r="AY177" s="145" t="s">
        <v>187</v>
      </c>
    </row>
    <row r="178" spans="2:65" s="13" customFormat="1" x14ac:dyDescent="0.2">
      <c r="B178" s="150"/>
      <c r="D178" s="144" t="s">
        <v>195</v>
      </c>
      <c r="E178" s="151" t="s">
        <v>35</v>
      </c>
      <c r="F178" s="152" t="s">
        <v>308</v>
      </c>
      <c r="H178" s="153">
        <v>60</v>
      </c>
      <c r="I178" s="154"/>
      <c r="L178" s="150"/>
      <c r="M178" s="155"/>
      <c r="T178" s="156"/>
      <c r="AT178" s="151" t="s">
        <v>195</v>
      </c>
      <c r="AU178" s="151" t="s">
        <v>88</v>
      </c>
      <c r="AV178" s="13" t="s">
        <v>88</v>
      </c>
      <c r="AW178" s="13" t="s">
        <v>41</v>
      </c>
      <c r="AX178" s="13" t="s">
        <v>79</v>
      </c>
      <c r="AY178" s="151" t="s">
        <v>187</v>
      </c>
    </row>
    <row r="179" spans="2:65" s="14" customFormat="1" x14ac:dyDescent="0.2">
      <c r="B179" s="157"/>
      <c r="D179" s="144" t="s">
        <v>195</v>
      </c>
      <c r="E179" s="158" t="s">
        <v>35</v>
      </c>
      <c r="F179" s="159" t="s">
        <v>201</v>
      </c>
      <c r="H179" s="160">
        <v>120</v>
      </c>
      <c r="I179" s="161"/>
      <c r="L179" s="157"/>
      <c r="M179" s="162"/>
      <c r="T179" s="163"/>
      <c r="AT179" s="158" t="s">
        <v>195</v>
      </c>
      <c r="AU179" s="158" t="s">
        <v>88</v>
      </c>
      <c r="AV179" s="14" t="s">
        <v>193</v>
      </c>
      <c r="AW179" s="14" t="s">
        <v>41</v>
      </c>
      <c r="AX179" s="14" t="s">
        <v>86</v>
      </c>
      <c r="AY179" s="158" t="s">
        <v>187</v>
      </c>
    </row>
    <row r="180" spans="2:65" s="1" customFormat="1" ht="16.5" customHeight="1" x14ac:dyDescent="0.2">
      <c r="B180" s="33"/>
      <c r="C180" s="130" t="s">
        <v>309</v>
      </c>
      <c r="D180" s="130" t="s">
        <v>188</v>
      </c>
      <c r="E180" s="131" t="s">
        <v>310</v>
      </c>
      <c r="F180" s="132" t="s">
        <v>311</v>
      </c>
      <c r="G180" s="133" t="s">
        <v>191</v>
      </c>
      <c r="H180" s="134">
        <v>1972</v>
      </c>
      <c r="I180" s="135"/>
      <c r="J180" s="136">
        <f>ROUND(I180*H180,2)</f>
        <v>0</v>
      </c>
      <c r="K180" s="132" t="s">
        <v>192</v>
      </c>
      <c r="L180" s="33"/>
      <c r="M180" s="137" t="s">
        <v>35</v>
      </c>
      <c r="N180" s="138" t="s">
        <v>50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193</v>
      </c>
      <c r="AT180" s="141" t="s">
        <v>188</v>
      </c>
      <c r="AU180" s="141" t="s">
        <v>88</v>
      </c>
      <c r="AY180" s="17" t="s">
        <v>187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7" t="s">
        <v>86</v>
      </c>
      <c r="BK180" s="142">
        <f>ROUND(I180*H180,2)</f>
        <v>0</v>
      </c>
      <c r="BL180" s="17" t="s">
        <v>193</v>
      </c>
      <c r="BM180" s="141" t="s">
        <v>312</v>
      </c>
    </row>
    <row r="181" spans="2:65" s="12" customFormat="1" x14ac:dyDescent="0.2">
      <c r="B181" s="143"/>
      <c r="D181" s="144" t="s">
        <v>195</v>
      </c>
      <c r="E181" s="145" t="s">
        <v>35</v>
      </c>
      <c r="F181" s="146" t="s">
        <v>304</v>
      </c>
      <c r="H181" s="145" t="s">
        <v>35</v>
      </c>
      <c r="I181" s="147"/>
      <c r="L181" s="143"/>
      <c r="M181" s="148"/>
      <c r="T181" s="149"/>
      <c r="AT181" s="145" t="s">
        <v>195</v>
      </c>
      <c r="AU181" s="145" t="s">
        <v>88</v>
      </c>
      <c r="AV181" s="12" t="s">
        <v>86</v>
      </c>
      <c r="AW181" s="12" t="s">
        <v>41</v>
      </c>
      <c r="AX181" s="12" t="s">
        <v>79</v>
      </c>
      <c r="AY181" s="145" t="s">
        <v>187</v>
      </c>
    </row>
    <row r="182" spans="2:65" s="13" customFormat="1" x14ac:dyDescent="0.2">
      <c r="B182" s="150"/>
      <c r="D182" s="144" t="s">
        <v>195</v>
      </c>
      <c r="E182" s="151" t="s">
        <v>35</v>
      </c>
      <c r="F182" s="152" t="s">
        <v>313</v>
      </c>
      <c r="H182" s="153">
        <v>1972</v>
      </c>
      <c r="I182" s="154"/>
      <c r="L182" s="150"/>
      <c r="M182" s="155"/>
      <c r="T182" s="156"/>
      <c r="AT182" s="151" t="s">
        <v>195</v>
      </c>
      <c r="AU182" s="151" t="s">
        <v>88</v>
      </c>
      <c r="AV182" s="13" t="s">
        <v>88</v>
      </c>
      <c r="AW182" s="13" t="s">
        <v>41</v>
      </c>
      <c r="AX182" s="13" t="s">
        <v>79</v>
      </c>
      <c r="AY182" s="151" t="s">
        <v>187</v>
      </c>
    </row>
    <row r="183" spans="2:65" s="14" customFormat="1" x14ac:dyDescent="0.2">
      <c r="B183" s="157"/>
      <c r="D183" s="144" t="s">
        <v>195</v>
      </c>
      <c r="E183" s="158" t="s">
        <v>35</v>
      </c>
      <c r="F183" s="159" t="s">
        <v>201</v>
      </c>
      <c r="H183" s="160">
        <v>1972</v>
      </c>
      <c r="I183" s="161"/>
      <c r="L183" s="157"/>
      <c r="M183" s="162"/>
      <c r="T183" s="163"/>
      <c r="AT183" s="158" t="s">
        <v>195</v>
      </c>
      <c r="AU183" s="158" t="s">
        <v>88</v>
      </c>
      <c r="AV183" s="14" t="s">
        <v>193</v>
      </c>
      <c r="AW183" s="14" t="s">
        <v>41</v>
      </c>
      <c r="AX183" s="14" t="s">
        <v>86</v>
      </c>
      <c r="AY183" s="158" t="s">
        <v>187</v>
      </c>
    </row>
    <row r="184" spans="2:65" s="1" customFormat="1" ht="21.75" customHeight="1" x14ac:dyDescent="0.2">
      <c r="B184" s="33"/>
      <c r="C184" s="164" t="s">
        <v>314</v>
      </c>
      <c r="D184" s="164" t="s">
        <v>213</v>
      </c>
      <c r="E184" s="165" t="s">
        <v>315</v>
      </c>
      <c r="F184" s="166" t="s">
        <v>316</v>
      </c>
      <c r="G184" s="167" t="s">
        <v>191</v>
      </c>
      <c r="H184" s="168">
        <v>1972</v>
      </c>
      <c r="I184" s="169"/>
      <c r="J184" s="170">
        <f>ROUND(I184*H184,2)</f>
        <v>0</v>
      </c>
      <c r="K184" s="166" t="s">
        <v>192</v>
      </c>
      <c r="L184" s="171"/>
      <c r="M184" s="172" t="s">
        <v>35</v>
      </c>
      <c r="N184" s="173" t="s">
        <v>50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216</v>
      </c>
      <c r="AT184" s="141" t="s">
        <v>213</v>
      </c>
      <c r="AU184" s="141" t="s">
        <v>88</v>
      </c>
      <c r="AY184" s="17" t="s">
        <v>187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7" t="s">
        <v>86</v>
      </c>
      <c r="BK184" s="142">
        <f>ROUND(I184*H184,2)</f>
        <v>0</v>
      </c>
      <c r="BL184" s="17" t="s">
        <v>217</v>
      </c>
      <c r="BM184" s="141" t="s">
        <v>317</v>
      </c>
    </row>
    <row r="185" spans="2:65" s="12" customFormat="1" x14ac:dyDescent="0.2">
      <c r="B185" s="143"/>
      <c r="D185" s="144" t="s">
        <v>195</v>
      </c>
      <c r="E185" s="145" t="s">
        <v>35</v>
      </c>
      <c r="F185" s="146" t="s">
        <v>304</v>
      </c>
      <c r="H185" s="145" t="s">
        <v>35</v>
      </c>
      <c r="I185" s="147"/>
      <c r="L185" s="143"/>
      <c r="M185" s="148"/>
      <c r="T185" s="149"/>
      <c r="AT185" s="145" t="s">
        <v>195</v>
      </c>
      <c r="AU185" s="145" t="s">
        <v>88</v>
      </c>
      <c r="AV185" s="12" t="s">
        <v>86</v>
      </c>
      <c r="AW185" s="12" t="s">
        <v>41</v>
      </c>
      <c r="AX185" s="12" t="s">
        <v>79</v>
      </c>
      <c r="AY185" s="145" t="s">
        <v>187</v>
      </c>
    </row>
    <row r="186" spans="2:65" s="13" customFormat="1" x14ac:dyDescent="0.2">
      <c r="B186" s="150"/>
      <c r="D186" s="144" t="s">
        <v>195</v>
      </c>
      <c r="E186" s="151" t="s">
        <v>35</v>
      </c>
      <c r="F186" s="152" t="s">
        <v>313</v>
      </c>
      <c r="H186" s="153">
        <v>1972</v>
      </c>
      <c r="I186" s="154"/>
      <c r="L186" s="150"/>
      <c r="M186" s="155"/>
      <c r="T186" s="156"/>
      <c r="AT186" s="151" t="s">
        <v>195</v>
      </c>
      <c r="AU186" s="151" t="s">
        <v>88</v>
      </c>
      <c r="AV186" s="13" t="s">
        <v>88</v>
      </c>
      <c r="AW186" s="13" t="s">
        <v>41</v>
      </c>
      <c r="AX186" s="13" t="s">
        <v>79</v>
      </c>
      <c r="AY186" s="151" t="s">
        <v>187</v>
      </c>
    </row>
    <row r="187" spans="2:65" s="14" customFormat="1" x14ac:dyDescent="0.2">
      <c r="B187" s="157"/>
      <c r="D187" s="144" t="s">
        <v>195</v>
      </c>
      <c r="E187" s="158" t="s">
        <v>35</v>
      </c>
      <c r="F187" s="159" t="s">
        <v>201</v>
      </c>
      <c r="H187" s="160">
        <v>1972</v>
      </c>
      <c r="I187" s="161"/>
      <c r="L187" s="157"/>
      <c r="M187" s="162"/>
      <c r="T187" s="163"/>
      <c r="AT187" s="158" t="s">
        <v>195</v>
      </c>
      <c r="AU187" s="158" t="s">
        <v>88</v>
      </c>
      <c r="AV187" s="14" t="s">
        <v>193</v>
      </c>
      <c r="AW187" s="14" t="s">
        <v>41</v>
      </c>
      <c r="AX187" s="14" t="s">
        <v>86</v>
      </c>
      <c r="AY187" s="158" t="s">
        <v>187</v>
      </c>
    </row>
    <row r="188" spans="2:65" s="11" customFormat="1" ht="22.9" customHeight="1" x14ac:dyDescent="0.2">
      <c r="B188" s="120"/>
      <c r="D188" s="121" t="s">
        <v>78</v>
      </c>
      <c r="E188" s="174" t="s">
        <v>318</v>
      </c>
      <c r="F188" s="174" t="s">
        <v>319</v>
      </c>
      <c r="I188" s="123"/>
      <c r="J188" s="175">
        <f>BK188</f>
        <v>0</v>
      </c>
      <c r="L188" s="120"/>
      <c r="M188" s="125"/>
      <c r="P188" s="126">
        <f>SUM(P189:P226)</f>
        <v>0</v>
      </c>
      <c r="R188" s="126">
        <f>SUM(R189:R226)</f>
        <v>0</v>
      </c>
      <c r="T188" s="127">
        <f>SUM(T189:T226)</f>
        <v>0</v>
      </c>
      <c r="AR188" s="121" t="s">
        <v>86</v>
      </c>
      <c r="AT188" s="128" t="s">
        <v>78</v>
      </c>
      <c r="AU188" s="128" t="s">
        <v>86</v>
      </c>
      <c r="AY188" s="121" t="s">
        <v>187</v>
      </c>
      <c r="BK188" s="129">
        <f>SUM(BK189:BK226)</f>
        <v>0</v>
      </c>
    </row>
    <row r="189" spans="2:65" s="1" customFormat="1" ht="16.5" customHeight="1" x14ac:dyDescent="0.2">
      <c r="B189" s="33"/>
      <c r="C189" s="130" t="s">
        <v>320</v>
      </c>
      <c r="D189" s="130" t="s">
        <v>188</v>
      </c>
      <c r="E189" s="131" t="s">
        <v>321</v>
      </c>
      <c r="F189" s="132" t="s">
        <v>322</v>
      </c>
      <c r="G189" s="133" t="s">
        <v>191</v>
      </c>
      <c r="H189" s="134">
        <v>6570</v>
      </c>
      <c r="I189" s="135"/>
      <c r="J189" s="136">
        <f>ROUND(I189*H189,2)</f>
        <v>0</v>
      </c>
      <c r="K189" s="132" t="s">
        <v>192</v>
      </c>
      <c r="L189" s="33"/>
      <c r="M189" s="137" t="s">
        <v>35</v>
      </c>
      <c r="N189" s="138" t="s">
        <v>50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193</v>
      </c>
      <c r="AT189" s="141" t="s">
        <v>188</v>
      </c>
      <c r="AU189" s="141" t="s">
        <v>88</v>
      </c>
      <c r="AY189" s="17" t="s">
        <v>187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7" t="s">
        <v>86</v>
      </c>
      <c r="BK189" s="142">
        <f>ROUND(I189*H189,2)</f>
        <v>0</v>
      </c>
      <c r="BL189" s="17" t="s">
        <v>193</v>
      </c>
      <c r="BM189" s="141" t="s">
        <v>323</v>
      </c>
    </row>
    <row r="190" spans="2:65" s="12" customFormat="1" x14ac:dyDescent="0.2">
      <c r="B190" s="143"/>
      <c r="D190" s="144" t="s">
        <v>195</v>
      </c>
      <c r="E190" s="145" t="s">
        <v>35</v>
      </c>
      <c r="F190" s="146" t="s">
        <v>324</v>
      </c>
      <c r="H190" s="145" t="s">
        <v>35</v>
      </c>
      <c r="I190" s="147"/>
      <c r="L190" s="143"/>
      <c r="M190" s="148"/>
      <c r="T190" s="149"/>
      <c r="AT190" s="145" t="s">
        <v>195</v>
      </c>
      <c r="AU190" s="145" t="s">
        <v>88</v>
      </c>
      <c r="AV190" s="12" t="s">
        <v>86</v>
      </c>
      <c r="AW190" s="12" t="s">
        <v>41</v>
      </c>
      <c r="AX190" s="12" t="s">
        <v>79</v>
      </c>
      <c r="AY190" s="145" t="s">
        <v>187</v>
      </c>
    </row>
    <row r="191" spans="2:65" s="12" customFormat="1" x14ac:dyDescent="0.2">
      <c r="B191" s="143"/>
      <c r="D191" s="144" t="s">
        <v>195</v>
      </c>
      <c r="E191" s="145" t="s">
        <v>35</v>
      </c>
      <c r="F191" s="146" t="s">
        <v>325</v>
      </c>
      <c r="H191" s="145" t="s">
        <v>35</v>
      </c>
      <c r="I191" s="147"/>
      <c r="L191" s="143"/>
      <c r="M191" s="148"/>
      <c r="T191" s="149"/>
      <c r="AT191" s="145" t="s">
        <v>195</v>
      </c>
      <c r="AU191" s="145" t="s">
        <v>88</v>
      </c>
      <c r="AV191" s="12" t="s">
        <v>86</v>
      </c>
      <c r="AW191" s="12" t="s">
        <v>41</v>
      </c>
      <c r="AX191" s="12" t="s">
        <v>79</v>
      </c>
      <c r="AY191" s="145" t="s">
        <v>187</v>
      </c>
    </row>
    <row r="192" spans="2:65" s="13" customFormat="1" x14ac:dyDescent="0.2">
      <c r="B192" s="150"/>
      <c r="D192" s="144" t="s">
        <v>195</v>
      </c>
      <c r="E192" s="151" t="s">
        <v>35</v>
      </c>
      <c r="F192" s="152" t="s">
        <v>326</v>
      </c>
      <c r="H192" s="153">
        <v>6570</v>
      </c>
      <c r="I192" s="154"/>
      <c r="L192" s="150"/>
      <c r="M192" s="155"/>
      <c r="T192" s="156"/>
      <c r="AT192" s="151" t="s">
        <v>195</v>
      </c>
      <c r="AU192" s="151" t="s">
        <v>88</v>
      </c>
      <c r="AV192" s="13" t="s">
        <v>88</v>
      </c>
      <c r="AW192" s="13" t="s">
        <v>41</v>
      </c>
      <c r="AX192" s="13" t="s">
        <v>79</v>
      </c>
      <c r="AY192" s="151" t="s">
        <v>187</v>
      </c>
    </row>
    <row r="193" spans="2:65" s="14" customFormat="1" x14ac:dyDescent="0.2">
      <c r="B193" s="157"/>
      <c r="D193" s="144" t="s">
        <v>195</v>
      </c>
      <c r="E193" s="158" t="s">
        <v>35</v>
      </c>
      <c r="F193" s="159" t="s">
        <v>201</v>
      </c>
      <c r="H193" s="160">
        <v>6570</v>
      </c>
      <c r="I193" s="161"/>
      <c r="L193" s="157"/>
      <c r="M193" s="162"/>
      <c r="T193" s="163"/>
      <c r="AT193" s="158" t="s">
        <v>195</v>
      </c>
      <c r="AU193" s="158" t="s">
        <v>88</v>
      </c>
      <c r="AV193" s="14" t="s">
        <v>193</v>
      </c>
      <c r="AW193" s="14" t="s">
        <v>41</v>
      </c>
      <c r="AX193" s="14" t="s">
        <v>86</v>
      </c>
      <c r="AY193" s="158" t="s">
        <v>187</v>
      </c>
    </row>
    <row r="194" spans="2:65" s="1" customFormat="1" ht="16.5" customHeight="1" x14ac:dyDescent="0.2">
      <c r="B194" s="33"/>
      <c r="C194" s="164" t="s">
        <v>327</v>
      </c>
      <c r="D194" s="164" t="s">
        <v>213</v>
      </c>
      <c r="E194" s="165" t="s">
        <v>328</v>
      </c>
      <c r="F194" s="166" t="s">
        <v>329</v>
      </c>
      <c r="G194" s="167" t="s">
        <v>191</v>
      </c>
      <c r="H194" s="168">
        <v>6570</v>
      </c>
      <c r="I194" s="169"/>
      <c r="J194" s="170">
        <f>ROUND(I194*H194,2)</f>
        <v>0</v>
      </c>
      <c r="K194" s="166" t="s">
        <v>192</v>
      </c>
      <c r="L194" s="171"/>
      <c r="M194" s="172" t="s">
        <v>35</v>
      </c>
      <c r="N194" s="173" t="s">
        <v>50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216</v>
      </c>
      <c r="AT194" s="141" t="s">
        <v>213</v>
      </c>
      <c r="AU194" s="141" t="s">
        <v>88</v>
      </c>
      <c r="AY194" s="17" t="s">
        <v>187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7" t="s">
        <v>86</v>
      </c>
      <c r="BK194" s="142">
        <f>ROUND(I194*H194,2)</f>
        <v>0</v>
      </c>
      <c r="BL194" s="17" t="s">
        <v>217</v>
      </c>
      <c r="BM194" s="141" t="s">
        <v>330</v>
      </c>
    </row>
    <row r="195" spans="2:65" s="12" customFormat="1" x14ac:dyDescent="0.2">
      <c r="B195" s="143"/>
      <c r="D195" s="144" t="s">
        <v>195</v>
      </c>
      <c r="E195" s="145" t="s">
        <v>35</v>
      </c>
      <c r="F195" s="146" t="s">
        <v>324</v>
      </c>
      <c r="H195" s="145" t="s">
        <v>35</v>
      </c>
      <c r="I195" s="147"/>
      <c r="L195" s="143"/>
      <c r="M195" s="148"/>
      <c r="T195" s="149"/>
      <c r="AT195" s="145" t="s">
        <v>195</v>
      </c>
      <c r="AU195" s="145" t="s">
        <v>88</v>
      </c>
      <c r="AV195" s="12" t="s">
        <v>86</v>
      </c>
      <c r="AW195" s="12" t="s">
        <v>41</v>
      </c>
      <c r="AX195" s="12" t="s">
        <v>79</v>
      </c>
      <c r="AY195" s="145" t="s">
        <v>187</v>
      </c>
    </row>
    <row r="196" spans="2:65" s="12" customFormat="1" x14ac:dyDescent="0.2">
      <c r="B196" s="143"/>
      <c r="D196" s="144" t="s">
        <v>195</v>
      </c>
      <c r="E196" s="145" t="s">
        <v>35</v>
      </c>
      <c r="F196" s="146" t="s">
        <v>325</v>
      </c>
      <c r="H196" s="145" t="s">
        <v>35</v>
      </c>
      <c r="I196" s="147"/>
      <c r="L196" s="143"/>
      <c r="M196" s="148"/>
      <c r="T196" s="149"/>
      <c r="AT196" s="145" t="s">
        <v>195</v>
      </c>
      <c r="AU196" s="145" t="s">
        <v>88</v>
      </c>
      <c r="AV196" s="12" t="s">
        <v>86</v>
      </c>
      <c r="AW196" s="12" t="s">
        <v>41</v>
      </c>
      <c r="AX196" s="12" t="s">
        <v>79</v>
      </c>
      <c r="AY196" s="145" t="s">
        <v>187</v>
      </c>
    </row>
    <row r="197" spans="2:65" s="13" customFormat="1" x14ac:dyDescent="0.2">
      <c r="B197" s="150"/>
      <c r="D197" s="144" t="s">
        <v>195</v>
      </c>
      <c r="E197" s="151" t="s">
        <v>35</v>
      </c>
      <c r="F197" s="152" t="s">
        <v>331</v>
      </c>
      <c r="H197" s="153">
        <v>6570</v>
      </c>
      <c r="I197" s="154"/>
      <c r="L197" s="150"/>
      <c r="M197" s="155"/>
      <c r="T197" s="156"/>
      <c r="AT197" s="151" t="s">
        <v>195</v>
      </c>
      <c r="AU197" s="151" t="s">
        <v>88</v>
      </c>
      <c r="AV197" s="13" t="s">
        <v>88</v>
      </c>
      <c r="AW197" s="13" t="s">
        <v>41</v>
      </c>
      <c r="AX197" s="13" t="s">
        <v>79</v>
      </c>
      <c r="AY197" s="151" t="s">
        <v>187</v>
      </c>
    </row>
    <row r="198" spans="2:65" s="14" customFormat="1" x14ac:dyDescent="0.2">
      <c r="B198" s="157"/>
      <c r="D198" s="144" t="s">
        <v>195</v>
      </c>
      <c r="E198" s="158" t="s">
        <v>35</v>
      </c>
      <c r="F198" s="159" t="s">
        <v>201</v>
      </c>
      <c r="H198" s="160">
        <v>6570</v>
      </c>
      <c r="I198" s="161"/>
      <c r="L198" s="157"/>
      <c r="M198" s="162"/>
      <c r="T198" s="163"/>
      <c r="AT198" s="158" t="s">
        <v>195</v>
      </c>
      <c r="AU198" s="158" t="s">
        <v>88</v>
      </c>
      <c r="AV198" s="14" t="s">
        <v>193</v>
      </c>
      <c r="AW198" s="14" t="s">
        <v>41</v>
      </c>
      <c r="AX198" s="14" t="s">
        <v>86</v>
      </c>
      <c r="AY198" s="158" t="s">
        <v>187</v>
      </c>
    </row>
    <row r="199" spans="2:65" s="1" customFormat="1" ht="16.5" customHeight="1" x14ac:dyDescent="0.2">
      <c r="B199" s="33"/>
      <c r="C199" s="130" t="s">
        <v>332</v>
      </c>
      <c r="D199" s="130" t="s">
        <v>188</v>
      </c>
      <c r="E199" s="131" t="s">
        <v>333</v>
      </c>
      <c r="F199" s="132" t="s">
        <v>334</v>
      </c>
      <c r="G199" s="133" t="s">
        <v>204</v>
      </c>
      <c r="H199" s="134">
        <v>6</v>
      </c>
      <c r="I199" s="135"/>
      <c r="J199" s="136">
        <f>ROUND(I199*H199,2)</f>
        <v>0</v>
      </c>
      <c r="K199" s="132" t="s">
        <v>192</v>
      </c>
      <c r="L199" s="33"/>
      <c r="M199" s="137" t="s">
        <v>35</v>
      </c>
      <c r="N199" s="138" t="s">
        <v>50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205</v>
      </c>
      <c r="AT199" s="141" t="s">
        <v>188</v>
      </c>
      <c r="AU199" s="141" t="s">
        <v>88</v>
      </c>
      <c r="AY199" s="17" t="s">
        <v>187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7" t="s">
        <v>86</v>
      </c>
      <c r="BK199" s="142">
        <f>ROUND(I199*H199,2)</f>
        <v>0</v>
      </c>
      <c r="BL199" s="17" t="s">
        <v>205</v>
      </c>
      <c r="BM199" s="141" t="s">
        <v>335</v>
      </c>
    </row>
    <row r="200" spans="2:65" s="1" customFormat="1" ht="16.5" customHeight="1" x14ac:dyDescent="0.2">
      <c r="B200" s="33"/>
      <c r="C200" s="130" t="s">
        <v>336</v>
      </c>
      <c r="D200" s="130" t="s">
        <v>188</v>
      </c>
      <c r="E200" s="131" t="s">
        <v>337</v>
      </c>
      <c r="F200" s="132" t="s">
        <v>338</v>
      </c>
      <c r="G200" s="133" t="s">
        <v>339</v>
      </c>
      <c r="H200" s="134">
        <v>6.57</v>
      </c>
      <c r="I200" s="135"/>
      <c r="J200" s="136">
        <f>ROUND(I200*H200,2)</f>
        <v>0</v>
      </c>
      <c r="K200" s="132" t="s">
        <v>192</v>
      </c>
      <c r="L200" s="33"/>
      <c r="M200" s="137" t="s">
        <v>35</v>
      </c>
      <c r="N200" s="138" t="s">
        <v>50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205</v>
      </c>
      <c r="AT200" s="141" t="s">
        <v>188</v>
      </c>
      <c r="AU200" s="141" t="s">
        <v>88</v>
      </c>
      <c r="AY200" s="17" t="s">
        <v>187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7" t="s">
        <v>86</v>
      </c>
      <c r="BK200" s="142">
        <f>ROUND(I200*H200,2)</f>
        <v>0</v>
      </c>
      <c r="BL200" s="17" t="s">
        <v>205</v>
      </c>
      <c r="BM200" s="141" t="s">
        <v>340</v>
      </c>
    </row>
    <row r="201" spans="2:65" s="12" customFormat="1" x14ac:dyDescent="0.2">
      <c r="B201" s="143"/>
      <c r="D201" s="144" t="s">
        <v>195</v>
      </c>
      <c r="E201" s="145" t="s">
        <v>35</v>
      </c>
      <c r="F201" s="146" t="s">
        <v>324</v>
      </c>
      <c r="H201" s="145" t="s">
        <v>35</v>
      </c>
      <c r="I201" s="147"/>
      <c r="L201" s="143"/>
      <c r="M201" s="148"/>
      <c r="T201" s="149"/>
      <c r="AT201" s="145" t="s">
        <v>195</v>
      </c>
      <c r="AU201" s="145" t="s">
        <v>88</v>
      </c>
      <c r="AV201" s="12" t="s">
        <v>86</v>
      </c>
      <c r="AW201" s="12" t="s">
        <v>41</v>
      </c>
      <c r="AX201" s="12" t="s">
        <v>79</v>
      </c>
      <c r="AY201" s="145" t="s">
        <v>187</v>
      </c>
    </row>
    <row r="202" spans="2:65" s="13" customFormat="1" x14ac:dyDescent="0.2">
      <c r="B202" s="150"/>
      <c r="D202" s="144" t="s">
        <v>195</v>
      </c>
      <c r="E202" s="151" t="s">
        <v>35</v>
      </c>
      <c r="F202" s="152" t="s">
        <v>341</v>
      </c>
      <c r="H202" s="153">
        <v>2.61</v>
      </c>
      <c r="I202" s="154"/>
      <c r="L202" s="150"/>
      <c r="M202" s="155"/>
      <c r="T202" s="156"/>
      <c r="AT202" s="151" t="s">
        <v>195</v>
      </c>
      <c r="AU202" s="151" t="s">
        <v>88</v>
      </c>
      <c r="AV202" s="13" t="s">
        <v>88</v>
      </c>
      <c r="AW202" s="13" t="s">
        <v>41</v>
      </c>
      <c r="AX202" s="13" t="s">
        <v>79</v>
      </c>
      <c r="AY202" s="151" t="s">
        <v>187</v>
      </c>
    </row>
    <row r="203" spans="2:65" s="13" customFormat="1" x14ac:dyDescent="0.2">
      <c r="B203" s="150"/>
      <c r="D203" s="144" t="s">
        <v>195</v>
      </c>
      <c r="E203" s="151" t="s">
        <v>35</v>
      </c>
      <c r="F203" s="152" t="s">
        <v>342</v>
      </c>
      <c r="H203" s="153">
        <v>3.9</v>
      </c>
      <c r="I203" s="154"/>
      <c r="L203" s="150"/>
      <c r="M203" s="155"/>
      <c r="T203" s="156"/>
      <c r="AT203" s="151" t="s">
        <v>195</v>
      </c>
      <c r="AU203" s="151" t="s">
        <v>88</v>
      </c>
      <c r="AV203" s="13" t="s">
        <v>88</v>
      </c>
      <c r="AW203" s="13" t="s">
        <v>41</v>
      </c>
      <c r="AX203" s="13" t="s">
        <v>79</v>
      </c>
      <c r="AY203" s="151" t="s">
        <v>187</v>
      </c>
    </row>
    <row r="204" spans="2:65" s="13" customFormat="1" x14ac:dyDescent="0.2">
      <c r="B204" s="150"/>
      <c r="D204" s="144" t="s">
        <v>195</v>
      </c>
      <c r="E204" s="151" t="s">
        <v>35</v>
      </c>
      <c r="F204" s="152" t="s">
        <v>343</v>
      </c>
      <c r="H204" s="153">
        <v>0.03</v>
      </c>
      <c r="I204" s="154"/>
      <c r="L204" s="150"/>
      <c r="M204" s="155"/>
      <c r="T204" s="156"/>
      <c r="AT204" s="151" t="s">
        <v>195</v>
      </c>
      <c r="AU204" s="151" t="s">
        <v>88</v>
      </c>
      <c r="AV204" s="13" t="s">
        <v>88</v>
      </c>
      <c r="AW204" s="13" t="s">
        <v>41</v>
      </c>
      <c r="AX204" s="13" t="s">
        <v>79</v>
      </c>
      <c r="AY204" s="151" t="s">
        <v>187</v>
      </c>
    </row>
    <row r="205" spans="2:65" s="13" customFormat="1" x14ac:dyDescent="0.2">
      <c r="B205" s="150"/>
      <c r="D205" s="144" t="s">
        <v>195</v>
      </c>
      <c r="E205" s="151" t="s">
        <v>35</v>
      </c>
      <c r="F205" s="152" t="s">
        <v>343</v>
      </c>
      <c r="H205" s="153">
        <v>0.03</v>
      </c>
      <c r="I205" s="154"/>
      <c r="L205" s="150"/>
      <c r="M205" s="155"/>
      <c r="T205" s="156"/>
      <c r="AT205" s="151" t="s">
        <v>195</v>
      </c>
      <c r="AU205" s="151" t="s">
        <v>88</v>
      </c>
      <c r="AV205" s="13" t="s">
        <v>88</v>
      </c>
      <c r="AW205" s="13" t="s">
        <v>41</v>
      </c>
      <c r="AX205" s="13" t="s">
        <v>79</v>
      </c>
      <c r="AY205" s="151" t="s">
        <v>187</v>
      </c>
    </row>
    <row r="206" spans="2:65" s="14" customFormat="1" x14ac:dyDescent="0.2">
      <c r="B206" s="157"/>
      <c r="D206" s="144" t="s">
        <v>195</v>
      </c>
      <c r="E206" s="158" t="s">
        <v>35</v>
      </c>
      <c r="F206" s="159" t="s">
        <v>201</v>
      </c>
      <c r="H206" s="160">
        <v>6.57</v>
      </c>
      <c r="I206" s="161"/>
      <c r="L206" s="157"/>
      <c r="M206" s="162"/>
      <c r="T206" s="163"/>
      <c r="AT206" s="158" t="s">
        <v>195</v>
      </c>
      <c r="AU206" s="158" t="s">
        <v>88</v>
      </c>
      <c r="AV206" s="14" t="s">
        <v>193</v>
      </c>
      <c r="AW206" s="14" t="s">
        <v>41</v>
      </c>
      <c r="AX206" s="14" t="s">
        <v>86</v>
      </c>
      <c r="AY206" s="158" t="s">
        <v>187</v>
      </c>
    </row>
    <row r="207" spans="2:65" s="1" customFormat="1" ht="16.5" customHeight="1" x14ac:dyDescent="0.2">
      <c r="B207" s="33"/>
      <c r="C207" s="130" t="s">
        <v>344</v>
      </c>
      <c r="D207" s="130" t="s">
        <v>188</v>
      </c>
      <c r="E207" s="131" t="s">
        <v>345</v>
      </c>
      <c r="F207" s="132" t="s">
        <v>346</v>
      </c>
      <c r="G207" s="133" t="s">
        <v>204</v>
      </c>
      <c r="H207" s="134">
        <v>20</v>
      </c>
      <c r="I207" s="135"/>
      <c r="J207" s="136">
        <f t="shared" ref="J207:J215" si="0">ROUND(I207*H207,2)</f>
        <v>0</v>
      </c>
      <c r="K207" s="132" t="s">
        <v>192</v>
      </c>
      <c r="L207" s="33"/>
      <c r="M207" s="137" t="s">
        <v>35</v>
      </c>
      <c r="N207" s="138" t="s">
        <v>50</v>
      </c>
      <c r="P207" s="139">
        <f t="shared" ref="P207:P215" si="1">O207*H207</f>
        <v>0</v>
      </c>
      <c r="Q207" s="139">
        <v>0</v>
      </c>
      <c r="R207" s="139">
        <f t="shared" ref="R207:R215" si="2">Q207*H207</f>
        <v>0</v>
      </c>
      <c r="S207" s="139">
        <v>0</v>
      </c>
      <c r="T207" s="140">
        <f t="shared" ref="T207:T215" si="3">S207*H207</f>
        <v>0</v>
      </c>
      <c r="AR207" s="141" t="s">
        <v>193</v>
      </c>
      <c r="AT207" s="141" t="s">
        <v>188</v>
      </c>
      <c r="AU207" s="141" t="s">
        <v>88</v>
      </c>
      <c r="AY207" s="17" t="s">
        <v>187</v>
      </c>
      <c r="BE207" s="142">
        <f t="shared" ref="BE207:BE215" si="4">IF(N207="základní",J207,0)</f>
        <v>0</v>
      </c>
      <c r="BF207" s="142">
        <f t="shared" ref="BF207:BF215" si="5">IF(N207="snížená",J207,0)</f>
        <v>0</v>
      </c>
      <c r="BG207" s="142">
        <f t="shared" ref="BG207:BG215" si="6">IF(N207="zákl. přenesená",J207,0)</f>
        <v>0</v>
      </c>
      <c r="BH207" s="142">
        <f t="shared" ref="BH207:BH215" si="7">IF(N207="sníž. přenesená",J207,0)</f>
        <v>0</v>
      </c>
      <c r="BI207" s="142">
        <f t="shared" ref="BI207:BI215" si="8">IF(N207="nulová",J207,0)</f>
        <v>0</v>
      </c>
      <c r="BJ207" s="17" t="s">
        <v>86</v>
      </c>
      <c r="BK207" s="142">
        <f t="shared" ref="BK207:BK215" si="9">ROUND(I207*H207,2)</f>
        <v>0</v>
      </c>
      <c r="BL207" s="17" t="s">
        <v>193</v>
      </c>
      <c r="BM207" s="141" t="s">
        <v>347</v>
      </c>
    </row>
    <row r="208" spans="2:65" s="1" customFormat="1" ht="16.5" customHeight="1" x14ac:dyDescent="0.2">
      <c r="B208" s="33"/>
      <c r="C208" s="164" t="s">
        <v>348</v>
      </c>
      <c r="D208" s="164" t="s">
        <v>213</v>
      </c>
      <c r="E208" s="165" t="s">
        <v>349</v>
      </c>
      <c r="F208" s="166" t="s">
        <v>350</v>
      </c>
      <c r="G208" s="167" t="s">
        <v>204</v>
      </c>
      <c r="H208" s="168">
        <v>20</v>
      </c>
      <c r="I208" s="169"/>
      <c r="J208" s="170">
        <f t="shared" si="0"/>
        <v>0</v>
      </c>
      <c r="K208" s="166" t="s">
        <v>192</v>
      </c>
      <c r="L208" s="171"/>
      <c r="M208" s="172" t="s">
        <v>35</v>
      </c>
      <c r="N208" s="173" t="s">
        <v>50</v>
      </c>
      <c r="P208" s="139">
        <f t="shared" si="1"/>
        <v>0</v>
      </c>
      <c r="Q208" s="139">
        <v>0</v>
      </c>
      <c r="R208" s="139">
        <f t="shared" si="2"/>
        <v>0</v>
      </c>
      <c r="S208" s="139">
        <v>0</v>
      </c>
      <c r="T208" s="140">
        <f t="shared" si="3"/>
        <v>0</v>
      </c>
      <c r="AR208" s="141" t="s">
        <v>216</v>
      </c>
      <c r="AT208" s="141" t="s">
        <v>213</v>
      </c>
      <c r="AU208" s="141" t="s">
        <v>88</v>
      </c>
      <c r="AY208" s="17" t="s">
        <v>187</v>
      </c>
      <c r="BE208" s="142">
        <f t="shared" si="4"/>
        <v>0</v>
      </c>
      <c r="BF208" s="142">
        <f t="shared" si="5"/>
        <v>0</v>
      </c>
      <c r="BG208" s="142">
        <f t="shared" si="6"/>
        <v>0</v>
      </c>
      <c r="BH208" s="142">
        <f t="shared" si="7"/>
        <v>0</v>
      </c>
      <c r="BI208" s="142">
        <f t="shared" si="8"/>
        <v>0</v>
      </c>
      <c r="BJ208" s="17" t="s">
        <v>86</v>
      </c>
      <c r="BK208" s="142">
        <f t="shared" si="9"/>
        <v>0</v>
      </c>
      <c r="BL208" s="17" t="s">
        <v>217</v>
      </c>
      <c r="BM208" s="141" t="s">
        <v>351</v>
      </c>
    </row>
    <row r="209" spans="2:65" s="1" customFormat="1" ht="24.2" customHeight="1" x14ac:dyDescent="0.2">
      <c r="B209" s="33"/>
      <c r="C209" s="130" t="s">
        <v>352</v>
      </c>
      <c r="D209" s="130" t="s">
        <v>188</v>
      </c>
      <c r="E209" s="131" t="s">
        <v>353</v>
      </c>
      <c r="F209" s="132" t="s">
        <v>354</v>
      </c>
      <c r="G209" s="133" t="s">
        <v>204</v>
      </c>
      <c r="H209" s="134">
        <v>1</v>
      </c>
      <c r="I209" s="135"/>
      <c r="J209" s="136">
        <f t="shared" si="0"/>
        <v>0</v>
      </c>
      <c r="K209" s="132" t="s">
        <v>192</v>
      </c>
      <c r="L209" s="33"/>
      <c r="M209" s="137" t="s">
        <v>35</v>
      </c>
      <c r="N209" s="138" t="s">
        <v>50</v>
      </c>
      <c r="P209" s="139">
        <f t="shared" si="1"/>
        <v>0</v>
      </c>
      <c r="Q209" s="139">
        <v>0</v>
      </c>
      <c r="R209" s="139">
        <f t="shared" si="2"/>
        <v>0</v>
      </c>
      <c r="S209" s="139">
        <v>0</v>
      </c>
      <c r="T209" s="140">
        <f t="shared" si="3"/>
        <v>0</v>
      </c>
      <c r="AR209" s="141" t="s">
        <v>205</v>
      </c>
      <c r="AT209" s="141" t="s">
        <v>188</v>
      </c>
      <c r="AU209" s="141" t="s">
        <v>88</v>
      </c>
      <c r="AY209" s="17" t="s">
        <v>187</v>
      </c>
      <c r="BE209" s="142">
        <f t="shared" si="4"/>
        <v>0</v>
      </c>
      <c r="BF209" s="142">
        <f t="shared" si="5"/>
        <v>0</v>
      </c>
      <c r="BG209" s="142">
        <f t="shared" si="6"/>
        <v>0</v>
      </c>
      <c r="BH209" s="142">
        <f t="shared" si="7"/>
        <v>0</v>
      </c>
      <c r="BI209" s="142">
        <f t="shared" si="8"/>
        <v>0</v>
      </c>
      <c r="BJ209" s="17" t="s">
        <v>86</v>
      </c>
      <c r="BK209" s="142">
        <f t="shared" si="9"/>
        <v>0</v>
      </c>
      <c r="BL209" s="17" t="s">
        <v>205</v>
      </c>
      <c r="BM209" s="141" t="s">
        <v>355</v>
      </c>
    </row>
    <row r="210" spans="2:65" s="1" customFormat="1" ht="24.2" customHeight="1" x14ac:dyDescent="0.2">
      <c r="B210" s="33"/>
      <c r="C210" s="130" t="s">
        <v>356</v>
      </c>
      <c r="D210" s="130" t="s">
        <v>188</v>
      </c>
      <c r="E210" s="131" t="s">
        <v>357</v>
      </c>
      <c r="F210" s="132" t="s">
        <v>358</v>
      </c>
      <c r="G210" s="133" t="s">
        <v>204</v>
      </c>
      <c r="H210" s="134">
        <v>1</v>
      </c>
      <c r="I210" s="135"/>
      <c r="J210" s="136">
        <f t="shared" si="0"/>
        <v>0</v>
      </c>
      <c r="K210" s="132" t="s">
        <v>192</v>
      </c>
      <c r="L210" s="33"/>
      <c r="M210" s="137" t="s">
        <v>35</v>
      </c>
      <c r="N210" s="138" t="s">
        <v>50</v>
      </c>
      <c r="P210" s="139">
        <f t="shared" si="1"/>
        <v>0</v>
      </c>
      <c r="Q210" s="139">
        <v>0</v>
      </c>
      <c r="R210" s="139">
        <f t="shared" si="2"/>
        <v>0</v>
      </c>
      <c r="S210" s="139">
        <v>0</v>
      </c>
      <c r="T210" s="140">
        <f t="shared" si="3"/>
        <v>0</v>
      </c>
      <c r="AR210" s="141" t="s">
        <v>205</v>
      </c>
      <c r="AT210" s="141" t="s">
        <v>188</v>
      </c>
      <c r="AU210" s="141" t="s">
        <v>88</v>
      </c>
      <c r="AY210" s="17" t="s">
        <v>187</v>
      </c>
      <c r="BE210" s="142">
        <f t="shared" si="4"/>
        <v>0</v>
      </c>
      <c r="BF210" s="142">
        <f t="shared" si="5"/>
        <v>0</v>
      </c>
      <c r="BG210" s="142">
        <f t="shared" si="6"/>
        <v>0</v>
      </c>
      <c r="BH210" s="142">
        <f t="shared" si="7"/>
        <v>0</v>
      </c>
      <c r="BI210" s="142">
        <f t="shared" si="8"/>
        <v>0</v>
      </c>
      <c r="BJ210" s="17" t="s">
        <v>86</v>
      </c>
      <c r="BK210" s="142">
        <f t="shared" si="9"/>
        <v>0</v>
      </c>
      <c r="BL210" s="17" t="s">
        <v>205</v>
      </c>
      <c r="BM210" s="141" t="s">
        <v>359</v>
      </c>
    </row>
    <row r="211" spans="2:65" s="1" customFormat="1" ht="24.2" customHeight="1" x14ac:dyDescent="0.2">
      <c r="B211" s="33"/>
      <c r="C211" s="130" t="s">
        <v>360</v>
      </c>
      <c r="D211" s="130" t="s">
        <v>188</v>
      </c>
      <c r="E211" s="131" t="s">
        <v>361</v>
      </c>
      <c r="F211" s="132" t="s">
        <v>362</v>
      </c>
      <c r="G211" s="133" t="s">
        <v>363</v>
      </c>
      <c r="H211" s="134">
        <v>24</v>
      </c>
      <c r="I211" s="135"/>
      <c r="J211" s="136">
        <f t="shared" si="0"/>
        <v>0</v>
      </c>
      <c r="K211" s="132" t="s">
        <v>192</v>
      </c>
      <c r="L211" s="33"/>
      <c r="M211" s="137" t="s">
        <v>35</v>
      </c>
      <c r="N211" s="138" t="s">
        <v>50</v>
      </c>
      <c r="P211" s="139">
        <f t="shared" si="1"/>
        <v>0</v>
      </c>
      <c r="Q211" s="139">
        <v>0</v>
      </c>
      <c r="R211" s="139">
        <f t="shared" si="2"/>
        <v>0</v>
      </c>
      <c r="S211" s="139">
        <v>0</v>
      </c>
      <c r="T211" s="140">
        <f t="shared" si="3"/>
        <v>0</v>
      </c>
      <c r="AR211" s="141" t="s">
        <v>193</v>
      </c>
      <c r="AT211" s="141" t="s">
        <v>188</v>
      </c>
      <c r="AU211" s="141" t="s">
        <v>88</v>
      </c>
      <c r="AY211" s="17" t="s">
        <v>187</v>
      </c>
      <c r="BE211" s="142">
        <f t="shared" si="4"/>
        <v>0</v>
      </c>
      <c r="BF211" s="142">
        <f t="shared" si="5"/>
        <v>0</v>
      </c>
      <c r="BG211" s="142">
        <f t="shared" si="6"/>
        <v>0</v>
      </c>
      <c r="BH211" s="142">
        <f t="shared" si="7"/>
        <v>0</v>
      </c>
      <c r="BI211" s="142">
        <f t="shared" si="8"/>
        <v>0</v>
      </c>
      <c r="BJ211" s="17" t="s">
        <v>86</v>
      </c>
      <c r="BK211" s="142">
        <f t="shared" si="9"/>
        <v>0</v>
      </c>
      <c r="BL211" s="17" t="s">
        <v>193</v>
      </c>
      <c r="BM211" s="141" t="s">
        <v>364</v>
      </c>
    </row>
    <row r="212" spans="2:65" s="1" customFormat="1" ht="16.5" customHeight="1" x14ac:dyDescent="0.2">
      <c r="B212" s="33"/>
      <c r="C212" s="164" t="s">
        <v>365</v>
      </c>
      <c r="D212" s="164" t="s">
        <v>213</v>
      </c>
      <c r="E212" s="165" t="s">
        <v>366</v>
      </c>
      <c r="F212" s="166" t="s">
        <v>367</v>
      </c>
      <c r="G212" s="167" t="s">
        <v>204</v>
      </c>
      <c r="H212" s="168">
        <v>24</v>
      </c>
      <c r="I212" s="169"/>
      <c r="J212" s="170">
        <f t="shared" si="0"/>
        <v>0</v>
      </c>
      <c r="K212" s="166" t="s">
        <v>192</v>
      </c>
      <c r="L212" s="171"/>
      <c r="M212" s="172" t="s">
        <v>35</v>
      </c>
      <c r="N212" s="173" t="s">
        <v>50</v>
      </c>
      <c r="P212" s="139">
        <f t="shared" si="1"/>
        <v>0</v>
      </c>
      <c r="Q212" s="139">
        <v>0</v>
      </c>
      <c r="R212" s="139">
        <f t="shared" si="2"/>
        <v>0</v>
      </c>
      <c r="S212" s="139">
        <v>0</v>
      </c>
      <c r="T212" s="140">
        <f t="shared" si="3"/>
        <v>0</v>
      </c>
      <c r="AR212" s="141" t="s">
        <v>216</v>
      </c>
      <c r="AT212" s="141" t="s">
        <v>213</v>
      </c>
      <c r="AU212" s="141" t="s">
        <v>88</v>
      </c>
      <c r="AY212" s="17" t="s">
        <v>187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7" t="s">
        <v>86</v>
      </c>
      <c r="BK212" s="142">
        <f t="shared" si="9"/>
        <v>0</v>
      </c>
      <c r="BL212" s="17" t="s">
        <v>217</v>
      </c>
      <c r="BM212" s="141" t="s">
        <v>368</v>
      </c>
    </row>
    <row r="213" spans="2:65" s="1" customFormat="1" ht="16.5" customHeight="1" x14ac:dyDescent="0.2">
      <c r="B213" s="33"/>
      <c r="C213" s="130" t="s">
        <v>369</v>
      </c>
      <c r="D213" s="130" t="s">
        <v>188</v>
      </c>
      <c r="E213" s="131" t="s">
        <v>370</v>
      </c>
      <c r="F213" s="132" t="s">
        <v>371</v>
      </c>
      <c r="G213" s="133" t="s">
        <v>204</v>
      </c>
      <c r="H213" s="134">
        <v>15</v>
      </c>
      <c r="I213" s="135"/>
      <c r="J213" s="136">
        <f t="shared" si="0"/>
        <v>0</v>
      </c>
      <c r="K213" s="132" t="s">
        <v>192</v>
      </c>
      <c r="L213" s="33"/>
      <c r="M213" s="137" t="s">
        <v>35</v>
      </c>
      <c r="N213" s="138" t="s">
        <v>50</v>
      </c>
      <c r="P213" s="139">
        <f t="shared" si="1"/>
        <v>0</v>
      </c>
      <c r="Q213" s="139">
        <v>0</v>
      </c>
      <c r="R213" s="139">
        <f t="shared" si="2"/>
        <v>0</v>
      </c>
      <c r="S213" s="139">
        <v>0</v>
      </c>
      <c r="T213" s="140">
        <f t="shared" si="3"/>
        <v>0</v>
      </c>
      <c r="AR213" s="141" t="s">
        <v>193</v>
      </c>
      <c r="AT213" s="141" t="s">
        <v>188</v>
      </c>
      <c r="AU213" s="141" t="s">
        <v>88</v>
      </c>
      <c r="AY213" s="17" t="s">
        <v>187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7" t="s">
        <v>86</v>
      </c>
      <c r="BK213" s="142">
        <f t="shared" si="9"/>
        <v>0</v>
      </c>
      <c r="BL213" s="17" t="s">
        <v>193</v>
      </c>
      <c r="BM213" s="141" t="s">
        <v>372</v>
      </c>
    </row>
    <row r="214" spans="2:65" s="1" customFormat="1" ht="16.5" customHeight="1" x14ac:dyDescent="0.2">
      <c r="B214" s="33"/>
      <c r="C214" s="164" t="s">
        <v>373</v>
      </c>
      <c r="D214" s="164" t="s">
        <v>213</v>
      </c>
      <c r="E214" s="165" t="s">
        <v>374</v>
      </c>
      <c r="F214" s="166" t="s">
        <v>375</v>
      </c>
      <c r="G214" s="167" t="s">
        <v>204</v>
      </c>
      <c r="H214" s="168">
        <v>15</v>
      </c>
      <c r="I214" s="169"/>
      <c r="J214" s="170">
        <f t="shared" si="0"/>
        <v>0</v>
      </c>
      <c r="K214" s="166" t="s">
        <v>192</v>
      </c>
      <c r="L214" s="171"/>
      <c r="M214" s="172" t="s">
        <v>35</v>
      </c>
      <c r="N214" s="173" t="s">
        <v>50</v>
      </c>
      <c r="P214" s="139">
        <f t="shared" si="1"/>
        <v>0</v>
      </c>
      <c r="Q214" s="139">
        <v>0</v>
      </c>
      <c r="R214" s="139">
        <f t="shared" si="2"/>
        <v>0</v>
      </c>
      <c r="S214" s="139">
        <v>0</v>
      </c>
      <c r="T214" s="140">
        <f t="shared" si="3"/>
        <v>0</v>
      </c>
      <c r="AR214" s="141" t="s">
        <v>216</v>
      </c>
      <c r="AT214" s="141" t="s">
        <v>213</v>
      </c>
      <c r="AU214" s="141" t="s">
        <v>88</v>
      </c>
      <c r="AY214" s="17" t="s">
        <v>187</v>
      </c>
      <c r="BE214" s="142">
        <f t="shared" si="4"/>
        <v>0</v>
      </c>
      <c r="BF214" s="142">
        <f t="shared" si="5"/>
        <v>0</v>
      </c>
      <c r="BG214" s="142">
        <f t="shared" si="6"/>
        <v>0</v>
      </c>
      <c r="BH214" s="142">
        <f t="shared" si="7"/>
        <v>0</v>
      </c>
      <c r="BI214" s="142">
        <f t="shared" si="8"/>
        <v>0</v>
      </c>
      <c r="BJ214" s="17" t="s">
        <v>86</v>
      </c>
      <c r="BK214" s="142">
        <f t="shared" si="9"/>
        <v>0</v>
      </c>
      <c r="BL214" s="17" t="s">
        <v>217</v>
      </c>
      <c r="BM214" s="141" t="s">
        <v>376</v>
      </c>
    </row>
    <row r="215" spans="2:65" s="1" customFormat="1" ht="16.5" customHeight="1" x14ac:dyDescent="0.2">
      <c r="B215" s="33"/>
      <c r="C215" s="130" t="s">
        <v>377</v>
      </c>
      <c r="D215" s="130" t="s">
        <v>188</v>
      </c>
      <c r="E215" s="131" t="s">
        <v>378</v>
      </c>
      <c r="F215" s="132" t="s">
        <v>379</v>
      </c>
      <c r="G215" s="133" t="s">
        <v>191</v>
      </c>
      <c r="H215" s="134">
        <v>1490</v>
      </c>
      <c r="I215" s="135"/>
      <c r="J215" s="136">
        <f t="shared" si="0"/>
        <v>0</v>
      </c>
      <c r="K215" s="132" t="s">
        <v>192</v>
      </c>
      <c r="L215" s="33"/>
      <c r="M215" s="137" t="s">
        <v>35</v>
      </c>
      <c r="N215" s="138" t="s">
        <v>50</v>
      </c>
      <c r="P215" s="139">
        <f t="shared" si="1"/>
        <v>0</v>
      </c>
      <c r="Q215" s="139">
        <v>0</v>
      </c>
      <c r="R215" s="139">
        <f t="shared" si="2"/>
        <v>0</v>
      </c>
      <c r="S215" s="139">
        <v>0</v>
      </c>
      <c r="T215" s="140">
        <f t="shared" si="3"/>
        <v>0</v>
      </c>
      <c r="AR215" s="141" t="s">
        <v>193</v>
      </c>
      <c r="AT215" s="141" t="s">
        <v>188</v>
      </c>
      <c r="AU215" s="141" t="s">
        <v>88</v>
      </c>
      <c r="AY215" s="17" t="s">
        <v>187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7" t="s">
        <v>86</v>
      </c>
      <c r="BK215" s="142">
        <f t="shared" si="9"/>
        <v>0</v>
      </c>
      <c r="BL215" s="17" t="s">
        <v>193</v>
      </c>
      <c r="BM215" s="141" t="s">
        <v>380</v>
      </c>
    </row>
    <row r="216" spans="2:65" s="12" customFormat="1" x14ac:dyDescent="0.2">
      <c r="B216" s="143"/>
      <c r="D216" s="144" t="s">
        <v>195</v>
      </c>
      <c r="E216" s="145" t="s">
        <v>35</v>
      </c>
      <c r="F216" s="146" t="s">
        <v>196</v>
      </c>
      <c r="H216" s="145" t="s">
        <v>35</v>
      </c>
      <c r="I216" s="147"/>
      <c r="L216" s="143"/>
      <c r="M216" s="148"/>
      <c r="T216" s="149"/>
      <c r="AT216" s="145" t="s">
        <v>195</v>
      </c>
      <c r="AU216" s="145" t="s">
        <v>88</v>
      </c>
      <c r="AV216" s="12" t="s">
        <v>86</v>
      </c>
      <c r="AW216" s="12" t="s">
        <v>41</v>
      </c>
      <c r="AX216" s="12" t="s">
        <v>79</v>
      </c>
      <c r="AY216" s="145" t="s">
        <v>187</v>
      </c>
    </row>
    <row r="217" spans="2:65" s="12" customFormat="1" x14ac:dyDescent="0.2">
      <c r="B217" s="143"/>
      <c r="D217" s="144" t="s">
        <v>195</v>
      </c>
      <c r="E217" s="145" t="s">
        <v>35</v>
      </c>
      <c r="F217" s="146" t="s">
        <v>381</v>
      </c>
      <c r="H217" s="145" t="s">
        <v>35</v>
      </c>
      <c r="I217" s="147"/>
      <c r="L217" s="143"/>
      <c r="M217" s="148"/>
      <c r="T217" s="149"/>
      <c r="AT217" s="145" t="s">
        <v>195</v>
      </c>
      <c r="AU217" s="145" t="s">
        <v>88</v>
      </c>
      <c r="AV217" s="12" t="s">
        <v>86</v>
      </c>
      <c r="AW217" s="12" t="s">
        <v>41</v>
      </c>
      <c r="AX217" s="12" t="s">
        <v>79</v>
      </c>
      <c r="AY217" s="145" t="s">
        <v>187</v>
      </c>
    </row>
    <row r="218" spans="2:65" s="13" customFormat="1" x14ac:dyDescent="0.2">
      <c r="B218" s="150"/>
      <c r="D218" s="144" t="s">
        <v>195</v>
      </c>
      <c r="E218" s="151" t="s">
        <v>35</v>
      </c>
      <c r="F218" s="152" t="s">
        <v>382</v>
      </c>
      <c r="H218" s="153">
        <v>1490</v>
      </c>
      <c r="I218" s="154"/>
      <c r="L218" s="150"/>
      <c r="M218" s="155"/>
      <c r="T218" s="156"/>
      <c r="AT218" s="151" t="s">
        <v>195</v>
      </c>
      <c r="AU218" s="151" t="s">
        <v>88</v>
      </c>
      <c r="AV218" s="13" t="s">
        <v>88</v>
      </c>
      <c r="AW218" s="13" t="s">
        <v>41</v>
      </c>
      <c r="AX218" s="13" t="s">
        <v>79</v>
      </c>
      <c r="AY218" s="151" t="s">
        <v>187</v>
      </c>
    </row>
    <row r="219" spans="2:65" s="14" customFormat="1" x14ac:dyDescent="0.2">
      <c r="B219" s="157"/>
      <c r="D219" s="144" t="s">
        <v>195</v>
      </c>
      <c r="E219" s="158" t="s">
        <v>35</v>
      </c>
      <c r="F219" s="159" t="s">
        <v>201</v>
      </c>
      <c r="H219" s="160">
        <v>1490</v>
      </c>
      <c r="I219" s="161"/>
      <c r="L219" s="157"/>
      <c r="M219" s="162"/>
      <c r="T219" s="163"/>
      <c r="AT219" s="158" t="s">
        <v>195</v>
      </c>
      <c r="AU219" s="158" t="s">
        <v>88</v>
      </c>
      <c r="AV219" s="14" t="s">
        <v>193</v>
      </c>
      <c r="AW219" s="14" t="s">
        <v>41</v>
      </c>
      <c r="AX219" s="14" t="s">
        <v>86</v>
      </c>
      <c r="AY219" s="158" t="s">
        <v>187</v>
      </c>
    </row>
    <row r="220" spans="2:65" s="1" customFormat="1" ht="24.2" customHeight="1" x14ac:dyDescent="0.2">
      <c r="B220" s="33"/>
      <c r="C220" s="164" t="s">
        <v>383</v>
      </c>
      <c r="D220" s="164" t="s">
        <v>213</v>
      </c>
      <c r="E220" s="165" t="s">
        <v>384</v>
      </c>
      <c r="F220" s="166" t="s">
        <v>385</v>
      </c>
      <c r="G220" s="167" t="s">
        <v>191</v>
      </c>
      <c r="H220" s="168">
        <v>1490</v>
      </c>
      <c r="I220" s="169"/>
      <c r="J220" s="170">
        <f>ROUND(I220*H220,2)</f>
        <v>0</v>
      </c>
      <c r="K220" s="166" t="s">
        <v>192</v>
      </c>
      <c r="L220" s="171"/>
      <c r="M220" s="172" t="s">
        <v>35</v>
      </c>
      <c r="N220" s="173" t="s">
        <v>50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216</v>
      </c>
      <c r="AT220" s="141" t="s">
        <v>213</v>
      </c>
      <c r="AU220" s="141" t="s">
        <v>88</v>
      </c>
      <c r="AY220" s="17" t="s">
        <v>187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7" t="s">
        <v>86</v>
      </c>
      <c r="BK220" s="142">
        <f>ROUND(I220*H220,2)</f>
        <v>0</v>
      </c>
      <c r="BL220" s="17" t="s">
        <v>217</v>
      </c>
      <c r="BM220" s="141" t="s">
        <v>386</v>
      </c>
    </row>
    <row r="221" spans="2:65" s="12" customFormat="1" x14ac:dyDescent="0.2">
      <c r="B221" s="143"/>
      <c r="D221" s="144" t="s">
        <v>195</v>
      </c>
      <c r="E221" s="145" t="s">
        <v>35</v>
      </c>
      <c r="F221" s="146" t="s">
        <v>196</v>
      </c>
      <c r="H221" s="145" t="s">
        <v>35</v>
      </c>
      <c r="I221" s="147"/>
      <c r="L221" s="143"/>
      <c r="M221" s="148"/>
      <c r="T221" s="149"/>
      <c r="AT221" s="145" t="s">
        <v>195</v>
      </c>
      <c r="AU221" s="145" t="s">
        <v>88</v>
      </c>
      <c r="AV221" s="12" t="s">
        <v>86</v>
      </c>
      <c r="AW221" s="12" t="s">
        <v>41</v>
      </c>
      <c r="AX221" s="12" t="s">
        <v>79</v>
      </c>
      <c r="AY221" s="145" t="s">
        <v>187</v>
      </c>
    </row>
    <row r="222" spans="2:65" s="12" customFormat="1" x14ac:dyDescent="0.2">
      <c r="B222" s="143"/>
      <c r="D222" s="144" t="s">
        <v>195</v>
      </c>
      <c r="E222" s="145" t="s">
        <v>35</v>
      </c>
      <c r="F222" s="146" t="s">
        <v>387</v>
      </c>
      <c r="H222" s="145" t="s">
        <v>35</v>
      </c>
      <c r="I222" s="147"/>
      <c r="L222" s="143"/>
      <c r="M222" s="148"/>
      <c r="T222" s="149"/>
      <c r="AT222" s="145" t="s">
        <v>195</v>
      </c>
      <c r="AU222" s="145" t="s">
        <v>88</v>
      </c>
      <c r="AV222" s="12" t="s">
        <v>86</v>
      </c>
      <c r="AW222" s="12" t="s">
        <v>41</v>
      </c>
      <c r="AX222" s="12" t="s">
        <v>79</v>
      </c>
      <c r="AY222" s="145" t="s">
        <v>187</v>
      </c>
    </row>
    <row r="223" spans="2:65" s="13" customFormat="1" x14ac:dyDescent="0.2">
      <c r="B223" s="150"/>
      <c r="D223" s="144" t="s">
        <v>195</v>
      </c>
      <c r="E223" s="151" t="s">
        <v>35</v>
      </c>
      <c r="F223" s="152" t="s">
        <v>382</v>
      </c>
      <c r="H223" s="153">
        <v>1490</v>
      </c>
      <c r="I223" s="154"/>
      <c r="L223" s="150"/>
      <c r="M223" s="155"/>
      <c r="T223" s="156"/>
      <c r="AT223" s="151" t="s">
        <v>195</v>
      </c>
      <c r="AU223" s="151" t="s">
        <v>88</v>
      </c>
      <c r="AV223" s="13" t="s">
        <v>88</v>
      </c>
      <c r="AW223" s="13" t="s">
        <v>41</v>
      </c>
      <c r="AX223" s="13" t="s">
        <v>79</v>
      </c>
      <c r="AY223" s="151" t="s">
        <v>187</v>
      </c>
    </row>
    <row r="224" spans="2:65" s="14" customFormat="1" x14ac:dyDescent="0.2">
      <c r="B224" s="157"/>
      <c r="D224" s="144" t="s">
        <v>195</v>
      </c>
      <c r="E224" s="158" t="s">
        <v>35</v>
      </c>
      <c r="F224" s="159" t="s">
        <v>201</v>
      </c>
      <c r="H224" s="160">
        <v>1490</v>
      </c>
      <c r="I224" s="161"/>
      <c r="L224" s="157"/>
      <c r="M224" s="162"/>
      <c r="T224" s="163"/>
      <c r="AT224" s="158" t="s">
        <v>195</v>
      </c>
      <c r="AU224" s="158" t="s">
        <v>88</v>
      </c>
      <c r="AV224" s="14" t="s">
        <v>193</v>
      </c>
      <c r="AW224" s="14" t="s">
        <v>41</v>
      </c>
      <c r="AX224" s="14" t="s">
        <v>86</v>
      </c>
      <c r="AY224" s="158" t="s">
        <v>187</v>
      </c>
    </row>
    <row r="225" spans="2:65" s="1" customFormat="1" ht="16.5" customHeight="1" x14ac:dyDescent="0.2">
      <c r="B225" s="33"/>
      <c r="C225" s="130" t="s">
        <v>388</v>
      </c>
      <c r="D225" s="130" t="s">
        <v>188</v>
      </c>
      <c r="E225" s="131" t="s">
        <v>389</v>
      </c>
      <c r="F225" s="132" t="s">
        <v>390</v>
      </c>
      <c r="G225" s="133" t="s">
        <v>204</v>
      </c>
      <c r="H225" s="134">
        <v>2</v>
      </c>
      <c r="I225" s="135"/>
      <c r="J225" s="136">
        <f>ROUND(I225*H225,2)</f>
        <v>0</v>
      </c>
      <c r="K225" s="132" t="s">
        <v>192</v>
      </c>
      <c r="L225" s="33"/>
      <c r="M225" s="137" t="s">
        <v>35</v>
      </c>
      <c r="N225" s="138" t="s">
        <v>50</v>
      </c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AR225" s="141" t="s">
        <v>193</v>
      </c>
      <c r="AT225" s="141" t="s">
        <v>188</v>
      </c>
      <c r="AU225" s="141" t="s">
        <v>88</v>
      </c>
      <c r="AY225" s="17" t="s">
        <v>187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7" t="s">
        <v>86</v>
      </c>
      <c r="BK225" s="142">
        <f>ROUND(I225*H225,2)</f>
        <v>0</v>
      </c>
      <c r="BL225" s="17" t="s">
        <v>193</v>
      </c>
      <c r="BM225" s="141" t="s">
        <v>391</v>
      </c>
    </row>
    <row r="226" spans="2:65" s="1" customFormat="1" ht="16.5" customHeight="1" x14ac:dyDescent="0.2">
      <c r="B226" s="33"/>
      <c r="C226" s="164" t="s">
        <v>392</v>
      </c>
      <c r="D226" s="164" t="s">
        <v>213</v>
      </c>
      <c r="E226" s="165" t="s">
        <v>393</v>
      </c>
      <c r="F226" s="166" t="s">
        <v>394</v>
      </c>
      <c r="G226" s="167" t="s">
        <v>204</v>
      </c>
      <c r="H226" s="168">
        <v>2</v>
      </c>
      <c r="I226" s="169"/>
      <c r="J226" s="170">
        <f>ROUND(I226*H226,2)</f>
        <v>0</v>
      </c>
      <c r="K226" s="166" t="s">
        <v>192</v>
      </c>
      <c r="L226" s="171"/>
      <c r="M226" s="172" t="s">
        <v>35</v>
      </c>
      <c r="N226" s="173" t="s">
        <v>50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395</v>
      </c>
      <c r="AT226" s="141" t="s">
        <v>213</v>
      </c>
      <c r="AU226" s="141" t="s">
        <v>88</v>
      </c>
      <c r="AY226" s="17" t="s">
        <v>187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7" t="s">
        <v>86</v>
      </c>
      <c r="BK226" s="142">
        <f>ROUND(I226*H226,2)</f>
        <v>0</v>
      </c>
      <c r="BL226" s="17" t="s">
        <v>395</v>
      </c>
      <c r="BM226" s="141" t="s">
        <v>396</v>
      </c>
    </row>
    <row r="227" spans="2:65" s="11" customFormat="1" ht="25.9" customHeight="1" x14ac:dyDescent="0.2">
      <c r="B227" s="120"/>
      <c r="D227" s="121" t="s">
        <v>78</v>
      </c>
      <c r="E227" s="122" t="s">
        <v>94</v>
      </c>
      <c r="F227" s="122" t="s">
        <v>397</v>
      </c>
      <c r="I227" s="123"/>
      <c r="J227" s="124">
        <f>BK227</f>
        <v>0</v>
      </c>
      <c r="L227" s="120"/>
      <c r="M227" s="125"/>
      <c r="P227" s="126">
        <f>P228+SUM(P229:P238)+P252+P258</f>
        <v>0</v>
      </c>
      <c r="R227" s="126">
        <f>R228+SUM(R229:R238)+R252+R258</f>
        <v>0</v>
      </c>
      <c r="T227" s="127">
        <f>T228+SUM(T229:T238)+T252+T258</f>
        <v>0</v>
      </c>
      <c r="AR227" s="121" t="s">
        <v>86</v>
      </c>
      <c r="AT227" s="128" t="s">
        <v>78</v>
      </c>
      <c r="AU227" s="128" t="s">
        <v>79</v>
      </c>
      <c r="AY227" s="121" t="s">
        <v>187</v>
      </c>
      <c r="BK227" s="129">
        <f>BK228+SUM(BK229:BK238)+BK252+BK258</f>
        <v>0</v>
      </c>
    </row>
    <row r="228" spans="2:65" s="1" customFormat="1" ht="24.2" customHeight="1" x14ac:dyDescent="0.2">
      <c r="B228" s="33"/>
      <c r="C228" s="130" t="s">
        <v>398</v>
      </c>
      <c r="D228" s="130" t="s">
        <v>188</v>
      </c>
      <c r="E228" s="131" t="s">
        <v>399</v>
      </c>
      <c r="F228" s="132" t="s">
        <v>400</v>
      </c>
      <c r="G228" s="133" t="s">
        <v>204</v>
      </c>
      <c r="H228" s="134">
        <v>3</v>
      </c>
      <c r="I228" s="135"/>
      <c r="J228" s="136">
        <f>ROUND(I228*H228,2)</f>
        <v>0</v>
      </c>
      <c r="K228" s="132" t="s">
        <v>192</v>
      </c>
      <c r="L228" s="33"/>
      <c r="M228" s="137" t="s">
        <v>35</v>
      </c>
      <c r="N228" s="138" t="s">
        <v>50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193</v>
      </c>
      <c r="AT228" s="141" t="s">
        <v>188</v>
      </c>
      <c r="AU228" s="141" t="s">
        <v>86</v>
      </c>
      <c r="AY228" s="17" t="s">
        <v>187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7" t="s">
        <v>86</v>
      </c>
      <c r="BK228" s="142">
        <f>ROUND(I228*H228,2)</f>
        <v>0</v>
      </c>
      <c r="BL228" s="17" t="s">
        <v>193</v>
      </c>
      <c r="BM228" s="141" t="s">
        <v>401</v>
      </c>
    </row>
    <row r="229" spans="2:65" s="1" customFormat="1" ht="19.5" x14ac:dyDescent="0.2">
      <c r="B229" s="33"/>
      <c r="D229" s="144" t="s">
        <v>298</v>
      </c>
      <c r="F229" s="176" t="s">
        <v>402</v>
      </c>
      <c r="I229" s="177"/>
      <c r="L229" s="33"/>
      <c r="M229" s="178"/>
      <c r="T229" s="54"/>
      <c r="AT229" s="17" t="s">
        <v>298</v>
      </c>
      <c r="AU229" s="17" t="s">
        <v>86</v>
      </c>
    </row>
    <row r="230" spans="2:65" s="1" customFormat="1" ht="16.5" customHeight="1" x14ac:dyDescent="0.2">
      <c r="B230" s="33"/>
      <c r="C230" s="164" t="s">
        <v>403</v>
      </c>
      <c r="D230" s="164" t="s">
        <v>213</v>
      </c>
      <c r="E230" s="165" t="s">
        <v>404</v>
      </c>
      <c r="F230" s="166" t="s">
        <v>405</v>
      </c>
      <c r="G230" s="167" t="s">
        <v>191</v>
      </c>
      <c r="H230" s="168">
        <v>85</v>
      </c>
      <c r="I230" s="169"/>
      <c r="J230" s="170">
        <f>ROUND(I230*H230,2)</f>
        <v>0</v>
      </c>
      <c r="K230" s="166" t="s">
        <v>192</v>
      </c>
      <c r="L230" s="171"/>
      <c r="M230" s="172" t="s">
        <v>35</v>
      </c>
      <c r="N230" s="173" t="s">
        <v>50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216</v>
      </c>
      <c r="AT230" s="141" t="s">
        <v>213</v>
      </c>
      <c r="AU230" s="141" t="s">
        <v>86</v>
      </c>
      <c r="AY230" s="17" t="s">
        <v>187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7" t="s">
        <v>86</v>
      </c>
      <c r="BK230" s="142">
        <f>ROUND(I230*H230,2)</f>
        <v>0</v>
      </c>
      <c r="BL230" s="17" t="s">
        <v>217</v>
      </c>
      <c r="BM230" s="141" t="s">
        <v>406</v>
      </c>
    </row>
    <row r="231" spans="2:65" s="1" customFormat="1" ht="24.2" customHeight="1" x14ac:dyDescent="0.2">
      <c r="B231" s="33"/>
      <c r="C231" s="130" t="s">
        <v>407</v>
      </c>
      <c r="D231" s="130" t="s">
        <v>188</v>
      </c>
      <c r="E231" s="131" t="s">
        <v>408</v>
      </c>
      <c r="F231" s="132" t="s">
        <v>409</v>
      </c>
      <c r="G231" s="133" t="s">
        <v>204</v>
      </c>
      <c r="H231" s="134">
        <v>3</v>
      </c>
      <c r="I231" s="135"/>
      <c r="J231" s="136">
        <f>ROUND(I231*H231,2)</f>
        <v>0</v>
      </c>
      <c r="K231" s="132" t="s">
        <v>192</v>
      </c>
      <c r="L231" s="33"/>
      <c r="M231" s="137" t="s">
        <v>35</v>
      </c>
      <c r="N231" s="138" t="s">
        <v>50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193</v>
      </c>
      <c r="AT231" s="141" t="s">
        <v>188</v>
      </c>
      <c r="AU231" s="141" t="s">
        <v>86</v>
      </c>
      <c r="AY231" s="17" t="s">
        <v>187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7" t="s">
        <v>86</v>
      </c>
      <c r="BK231" s="142">
        <f>ROUND(I231*H231,2)</f>
        <v>0</v>
      </c>
      <c r="BL231" s="17" t="s">
        <v>193</v>
      </c>
      <c r="BM231" s="141" t="s">
        <v>410</v>
      </c>
    </row>
    <row r="232" spans="2:65" s="1" customFormat="1" ht="29.25" x14ac:dyDescent="0.2">
      <c r="B232" s="33"/>
      <c r="D232" s="144" t="s">
        <v>298</v>
      </c>
      <c r="F232" s="176" t="s">
        <v>411</v>
      </c>
      <c r="I232" s="177"/>
      <c r="L232" s="33"/>
      <c r="M232" s="178"/>
      <c r="T232" s="54"/>
      <c r="AT232" s="17" t="s">
        <v>298</v>
      </c>
      <c r="AU232" s="17" t="s">
        <v>86</v>
      </c>
    </row>
    <row r="233" spans="2:65" s="1" customFormat="1" ht="21.75" customHeight="1" x14ac:dyDescent="0.2">
      <c r="B233" s="33"/>
      <c r="C233" s="130" t="s">
        <v>412</v>
      </c>
      <c r="D233" s="130" t="s">
        <v>188</v>
      </c>
      <c r="E233" s="131" t="s">
        <v>413</v>
      </c>
      <c r="F233" s="132" t="s">
        <v>414</v>
      </c>
      <c r="G233" s="133" t="s">
        <v>204</v>
      </c>
      <c r="H233" s="134">
        <v>1</v>
      </c>
      <c r="I233" s="135"/>
      <c r="J233" s="136">
        <f>ROUND(I233*H233,2)</f>
        <v>0</v>
      </c>
      <c r="K233" s="132" t="s">
        <v>192</v>
      </c>
      <c r="L233" s="33"/>
      <c r="M233" s="137" t="s">
        <v>35</v>
      </c>
      <c r="N233" s="138" t="s">
        <v>50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193</v>
      </c>
      <c r="AT233" s="141" t="s">
        <v>188</v>
      </c>
      <c r="AU233" s="141" t="s">
        <v>86</v>
      </c>
      <c r="AY233" s="17" t="s">
        <v>187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7" t="s">
        <v>86</v>
      </c>
      <c r="BK233" s="142">
        <f>ROUND(I233*H233,2)</f>
        <v>0</v>
      </c>
      <c r="BL233" s="17" t="s">
        <v>193</v>
      </c>
      <c r="BM233" s="141" t="s">
        <v>415</v>
      </c>
    </row>
    <row r="234" spans="2:65" s="1" customFormat="1" ht="29.25" x14ac:dyDescent="0.2">
      <c r="B234" s="33"/>
      <c r="D234" s="144" t="s">
        <v>298</v>
      </c>
      <c r="F234" s="176" t="s">
        <v>416</v>
      </c>
      <c r="I234" s="177"/>
      <c r="L234" s="33"/>
      <c r="M234" s="178"/>
      <c r="T234" s="54"/>
      <c r="AT234" s="17" t="s">
        <v>298</v>
      </c>
      <c r="AU234" s="17" t="s">
        <v>86</v>
      </c>
    </row>
    <row r="235" spans="2:65" s="1" customFormat="1" ht="16.5" customHeight="1" x14ac:dyDescent="0.2">
      <c r="B235" s="33"/>
      <c r="C235" s="164" t="s">
        <v>417</v>
      </c>
      <c r="D235" s="164" t="s">
        <v>213</v>
      </c>
      <c r="E235" s="165" t="s">
        <v>418</v>
      </c>
      <c r="F235" s="166" t="s">
        <v>419</v>
      </c>
      <c r="G235" s="167" t="s">
        <v>204</v>
      </c>
      <c r="H235" s="168">
        <v>9</v>
      </c>
      <c r="I235" s="169"/>
      <c r="J235" s="170">
        <f>ROUND(I235*H235,2)</f>
        <v>0</v>
      </c>
      <c r="K235" s="166" t="s">
        <v>192</v>
      </c>
      <c r="L235" s="171"/>
      <c r="M235" s="172" t="s">
        <v>35</v>
      </c>
      <c r="N235" s="173" t="s">
        <v>50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216</v>
      </c>
      <c r="AT235" s="141" t="s">
        <v>213</v>
      </c>
      <c r="AU235" s="141" t="s">
        <v>86</v>
      </c>
      <c r="AY235" s="17" t="s">
        <v>187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7" t="s">
        <v>86</v>
      </c>
      <c r="BK235" s="142">
        <f>ROUND(I235*H235,2)</f>
        <v>0</v>
      </c>
      <c r="BL235" s="17" t="s">
        <v>217</v>
      </c>
      <c r="BM235" s="141" t="s">
        <v>420</v>
      </c>
    </row>
    <row r="236" spans="2:65" s="1" customFormat="1" ht="21.75" customHeight="1" x14ac:dyDescent="0.2">
      <c r="B236" s="33"/>
      <c r="C236" s="164" t="s">
        <v>421</v>
      </c>
      <c r="D236" s="164" t="s">
        <v>213</v>
      </c>
      <c r="E236" s="165" t="s">
        <v>422</v>
      </c>
      <c r="F236" s="166" t="s">
        <v>423</v>
      </c>
      <c r="G236" s="167" t="s">
        <v>204</v>
      </c>
      <c r="H236" s="168">
        <v>4</v>
      </c>
      <c r="I236" s="169"/>
      <c r="J236" s="170">
        <f>ROUND(I236*H236,2)</f>
        <v>0</v>
      </c>
      <c r="K236" s="166" t="s">
        <v>192</v>
      </c>
      <c r="L236" s="171"/>
      <c r="M236" s="172" t="s">
        <v>35</v>
      </c>
      <c r="N236" s="173" t="s">
        <v>50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216</v>
      </c>
      <c r="AT236" s="141" t="s">
        <v>213</v>
      </c>
      <c r="AU236" s="141" t="s">
        <v>86</v>
      </c>
      <c r="AY236" s="17" t="s">
        <v>187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7" t="s">
        <v>86</v>
      </c>
      <c r="BK236" s="142">
        <f>ROUND(I236*H236,2)</f>
        <v>0</v>
      </c>
      <c r="BL236" s="17" t="s">
        <v>217</v>
      </c>
      <c r="BM236" s="141" t="s">
        <v>424</v>
      </c>
    </row>
    <row r="237" spans="2:65" s="1" customFormat="1" ht="16.5" customHeight="1" x14ac:dyDescent="0.2">
      <c r="B237" s="33"/>
      <c r="C237" s="164" t="s">
        <v>425</v>
      </c>
      <c r="D237" s="164" t="s">
        <v>213</v>
      </c>
      <c r="E237" s="165" t="s">
        <v>426</v>
      </c>
      <c r="F237" s="166" t="s">
        <v>427</v>
      </c>
      <c r="G237" s="167" t="s">
        <v>204</v>
      </c>
      <c r="H237" s="168">
        <v>1</v>
      </c>
      <c r="I237" s="169"/>
      <c r="J237" s="170">
        <f>ROUND(I237*H237,2)</f>
        <v>0</v>
      </c>
      <c r="K237" s="166" t="s">
        <v>192</v>
      </c>
      <c r="L237" s="171"/>
      <c r="M237" s="172" t="s">
        <v>35</v>
      </c>
      <c r="N237" s="173" t="s">
        <v>50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216</v>
      </c>
      <c r="AT237" s="141" t="s">
        <v>213</v>
      </c>
      <c r="AU237" s="141" t="s">
        <v>86</v>
      </c>
      <c r="AY237" s="17" t="s">
        <v>187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7" t="s">
        <v>86</v>
      </c>
      <c r="BK237" s="142">
        <f>ROUND(I237*H237,2)</f>
        <v>0</v>
      </c>
      <c r="BL237" s="17" t="s">
        <v>217</v>
      </c>
      <c r="BM237" s="141" t="s">
        <v>428</v>
      </c>
    </row>
    <row r="238" spans="2:65" s="11" customFormat="1" ht="22.9" customHeight="1" x14ac:dyDescent="0.2">
      <c r="B238" s="120"/>
      <c r="D238" s="121" t="s">
        <v>78</v>
      </c>
      <c r="E238" s="174" t="s">
        <v>429</v>
      </c>
      <c r="F238" s="174" t="s">
        <v>430</v>
      </c>
      <c r="I238" s="123"/>
      <c r="J238" s="175">
        <f>BK238</f>
        <v>0</v>
      </c>
      <c r="L238" s="120"/>
      <c r="M238" s="125"/>
      <c r="P238" s="126">
        <f>SUM(P239:P251)</f>
        <v>0</v>
      </c>
      <c r="R238" s="126">
        <f>SUM(R239:R251)</f>
        <v>0</v>
      </c>
      <c r="T238" s="127">
        <f>SUM(T239:T251)</f>
        <v>0</v>
      </c>
      <c r="AR238" s="121" t="s">
        <v>86</v>
      </c>
      <c r="AT238" s="128" t="s">
        <v>78</v>
      </c>
      <c r="AU238" s="128" t="s">
        <v>86</v>
      </c>
      <c r="AY238" s="121" t="s">
        <v>187</v>
      </c>
      <c r="BK238" s="129">
        <f>SUM(BK239:BK251)</f>
        <v>0</v>
      </c>
    </row>
    <row r="239" spans="2:65" s="1" customFormat="1" ht="24.2" customHeight="1" x14ac:dyDescent="0.2">
      <c r="B239" s="33"/>
      <c r="C239" s="130" t="s">
        <v>431</v>
      </c>
      <c r="D239" s="130" t="s">
        <v>188</v>
      </c>
      <c r="E239" s="131" t="s">
        <v>432</v>
      </c>
      <c r="F239" s="132" t="s">
        <v>433</v>
      </c>
      <c r="G239" s="133" t="s">
        <v>204</v>
      </c>
      <c r="H239" s="134">
        <v>3</v>
      </c>
      <c r="I239" s="135"/>
      <c r="J239" s="136">
        <f t="shared" ref="J239:J251" si="10">ROUND(I239*H239,2)</f>
        <v>0</v>
      </c>
      <c r="K239" s="132" t="s">
        <v>192</v>
      </c>
      <c r="L239" s="33"/>
      <c r="M239" s="137" t="s">
        <v>35</v>
      </c>
      <c r="N239" s="138" t="s">
        <v>50</v>
      </c>
      <c r="P239" s="139">
        <f t="shared" ref="P239:P251" si="11">O239*H239</f>
        <v>0</v>
      </c>
      <c r="Q239" s="139">
        <v>0</v>
      </c>
      <c r="R239" s="139">
        <f t="shared" ref="R239:R251" si="12">Q239*H239</f>
        <v>0</v>
      </c>
      <c r="S239" s="139">
        <v>0</v>
      </c>
      <c r="T239" s="140">
        <f t="shared" ref="T239:T251" si="13">S239*H239</f>
        <v>0</v>
      </c>
      <c r="AR239" s="141" t="s">
        <v>193</v>
      </c>
      <c r="AT239" s="141" t="s">
        <v>188</v>
      </c>
      <c r="AU239" s="141" t="s">
        <v>88</v>
      </c>
      <c r="AY239" s="17" t="s">
        <v>187</v>
      </c>
      <c r="BE239" s="142">
        <f t="shared" ref="BE239:BE251" si="14">IF(N239="základní",J239,0)</f>
        <v>0</v>
      </c>
      <c r="BF239" s="142">
        <f t="shared" ref="BF239:BF251" si="15">IF(N239="snížená",J239,0)</f>
        <v>0</v>
      </c>
      <c r="BG239" s="142">
        <f t="shared" ref="BG239:BG251" si="16">IF(N239="zákl. přenesená",J239,0)</f>
        <v>0</v>
      </c>
      <c r="BH239" s="142">
        <f t="shared" ref="BH239:BH251" si="17">IF(N239="sníž. přenesená",J239,0)</f>
        <v>0</v>
      </c>
      <c r="BI239" s="142">
        <f t="shared" ref="BI239:BI251" si="18">IF(N239="nulová",J239,0)</f>
        <v>0</v>
      </c>
      <c r="BJ239" s="17" t="s">
        <v>86</v>
      </c>
      <c r="BK239" s="142">
        <f t="shared" ref="BK239:BK251" si="19">ROUND(I239*H239,2)</f>
        <v>0</v>
      </c>
      <c r="BL239" s="17" t="s">
        <v>193</v>
      </c>
      <c r="BM239" s="141" t="s">
        <v>434</v>
      </c>
    </row>
    <row r="240" spans="2:65" s="1" customFormat="1" ht="16.5" customHeight="1" x14ac:dyDescent="0.2">
      <c r="B240" s="33"/>
      <c r="C240" s="164" t="s">
        <v>435</v>
      </c>
      <c r="D240" s="164" t="s">
        <v>213</v>
      </c>
      <c r="E240" s="165" t="s">
        <v>436</v>
      </c>
      <c r="F240" s="166" t="s">
        <v>437</v>
      </c>
      <c r="G240" s="167" t="s">
        <v>204</v>
      </c>
      <c r="H240" s="168">
        <v>3</v>
      </c>
      <c r="I240" s="169"/>
      <c r="J240" s="170">
        <f t="shared" si="10"/>
        <v>0</v>
      </c>
      <c r="K240" s="166" t="s">
        <v>192</v>
      </c>
      <c r="L240" s="171"/>
      <c r="M240" s="172" t="s">
        <v>35</v>
      </c>
      <c r="N240" s="173" t="s">
        <v>50</v>
      </c>
      <c r="P240" s="139">
        <f t="shared" si="11"/>
        <v>0</v>
      </c>
      <c r="Q240" s="139">
        <v>0</v>
      </c>
      <c r="R240" s="139">
        <f t="shared" si="12"/>
        <v>0</v>
      </c>
      <c r="S240" s="139">
        <v>0</v>
      </c>
      <c r="T240" s="140">
        <f t="shared" si="13"/>
        <v>0</v>
      </c>
      <c r="AR240" s="141" t="s">
        <v>395</v>
      </c>
      <c r="AT240" s="141" t="s">
        <v>213</v>
      </c>
      <c r="AU240" s="141" t="s">
        <v>88</v>
      </c>
      <c r="AY240" s="17" t="s">
        <v>187</v>
      </c>
      <c r="BE240" s="142">
        <f t="shared" si="14"/>
        <v>0</v>
      </c>
      <c r="BF240" s="142">
        <f t="shared" si="15"/>
        <v>0</v>
      </c>
      <c r="BG240" s="142">
        <f t="shared" si="16"/>
        <v>0</v>
      </c>
      <c r="BH240" s="142">
        <f t="shared" si="17"/>
        <v>0</v>
      </c>
      <c r="BI240" s="142">
        <f t="shared" si="18"/>
        <v>0</v>
      </c>
      <c r="BJ240" s="17" t="s">
        <v>86</v>
      </c>
      <c r="BK240" s="142">
        <f t="shared" si="19"/>
        <v>0</v>
      </c>
      <c r="BL240" s="17" t="s">
        <v>395</v>
      </c>
      <c r="BM240" s="141" t="s">
        <v>438</v>
      </c>
    </row>
    <row r="241" spans="2:65" s="1" customFormat="1" ht="21.75" customHeight="1" x14ac:dyDescent="0.2">
      <c r="B241" s="33"/>
      <c r="C241" s="130" t="s">
        <v>439</v>
      </c>
      <c r="D241" s="130" t="s">
        <v>188</v>
      </c>
      <c r="E241" s="131" t="s">
        <v>440</v>
      </c>
      <c r="F241" s="132" t="s">
        <v>441</v>
      </c>
      <c r="G241" s="133" t="s">
        <v>204</v>
      </c>
      <c r="H241" s="134">
        <v>3</v>
      </c>
      <c r="I241" s="135"/>
      <c r="J241" s="136">
        <f t="shared" si="10"/>
        <v>0</v>
      </c>
      <c r="K241" s="132" t="s">
        <v>192</v>
      </c>
      <c r="L241" s="33"/>
      <c r="M241" s="137" t="s">
        <v>35</v>
      </c>
      <c r="N241" s="138" t="s">
        <v>50</v>
      </c>
      <c r="P241" s="139">
        <f t="shared" si="11"/>
        <v>0</v>
      </c>
      <c r="Q241" s="139">
        <v>0</v>
      </c>
      <c r="R241" s="139">
        <f t="shared" si="12"/>
        <v>0</v>
      </c>
      <c r="S241" s="139">
        <v>0</v>
      </c>
      <c r="T241" s="140">
        <f t="shared" si="13"/>
        <v>0</v>
      </c>
      <c r="AR241" s="141" t="s">
        <v>193</v>
      </c>
      <c r="AT241" s="141" t="s">
        <v>188</v>
      </c>
      <c r="AU241" s="141" t="s">
        <v>88</v>
      </c>
      <c r="AY241" s="17" t="s">
        <v>187</v>
      </c>
      <c r="BE241" s="142">
        <f t="shared" si="14"/>
        <v>0</v>
      </c>
      <c r="BF241" s="142">
        <f t="shared" si="15"/>
        <v>0</v>
      </c>
      <c r="BG241" s="142">
        <f t="shared" si="16"/>
        <v>0</v>
      </c>
      <c r="BH241" s="142">
        <f t="shared" si="17"/>
        <v>0</v>
      </c>
      <c r="BI241" s="142">
        <f t="shared" si="18"/>
        <v>0</v>
      </c>
      <c r="BJ241" s="17" t="s">
        <v>86</v>
      </c>
      <c r="BK241" s="142">
        <f t="shared" si="19"/>
        <v>0</v>
      </c>
      <c r="BL241" s="17" t="s">
        <v>193</v>
      </c>
      <c r="BM241" s="141" t="s">
        <v>442</v>
      </c>
    </row>
    <row r="242" spans="2:65" s="1" customFormat="1" ht="16.5" customHeight="1" x14ac:dyDescent="0.2">
      <c r="B242" s="33"/>
      <c r="C242" s="164" t="s">
        <v>443</v>
      </c>
      <c r="D242" s="164" t="s">
        <v>213</v>
      </c>
      <c r="E242" s="165" t="s">
        <v>444</v>
      </c>
      <c r="F242" s="166" t="s">
        <v>445</v>
      </c>
      <c r="G242" s="167" t="s">
        <v>204</v>
      </c>
      <c r="H242" s="168">
        <v>3</v>
      </c>
      <c r="I242" s="169"/>
      <c r="J242" s="170">
        <f t="shared" si="10"/>
        <v>0</v>
      </c>
      <c r="K242" s="166" t="s">
        <v>192</v>
      </c>
      <c r="L242" s="171"/>
      <c r="M242" s="172" t="s">
        <v>35</v>
      </c>
      <c r="N242" s="173" t="s">
        <v>50</v>
      </c>
      <c r="P242" s="139">
        <f t="shared" si="11"/>
        <v>0</v>
      </c>
      <c r="Q242" s="139">
        <v>0</v>
      </c>
      <c r="R242" s="139">
        <f t="shared" si="12"/>
        <v>0</v>
      </c>
      <c r="S242" s="139">
        <v>0</v>
      </c>
      <c r="T242" s="140">
        <f t="shared" si="13"/>
        <v>0</v>
      </c>
      <c r="AR242" s="141" t="s">
        <v>216</v>
      </c>
      <c r="AT242" s="141" t="s">
        <v>213</v>
      </c>
      <c r="AU242" s="141" t="s">
        <v>88</v>
      </c>
      <c r="AY242" s="17" t="s">
        <v>187</v>
      </c>
      <c r="BE242" s="142">
        <f t="shared" si="14"/>
        <v>0</v>
      </c>
      <c r="BF242" s="142">
        <f t="shared" si="15"/>
        <v>0</v>
      </c>
      <c r="BG242" s="142">
        <f t="shared" si="16"/>
        <v>0</v>
      </c>
      <c r="BH242" s="142">
        <f t="shared" si="17"/>
        <v>0</v>
      </c>
      <c r="BI242" s="142">
        <f t="shared" si="18"/>
        <v>0</v>
      </c>
      <c r="BJ242" s="17" t="s">
        <v>86</v>
      </c>
      <c r="BK242" s="142">
        <f t="shared" si="19"/>
        <v>0</v>
      </c>
      <c r="BL242" s="17" t="s">
        <v>217</v>
      </c>
      <c r="BM242" s="141" t="s">
        <v>446</v>
      </c>
    </row>
    <row r="243" spans="2:65" s="1" customFormat="1" ht="16.5" customHeight="1" x14ac:dyDescent="0.2">
      <c r="B243" s="33"/>
      <c r="C243" s="164" t="s">
        <v>447</v>
      </c>
      <c r="D243" s="164" t="s">
        <v>213</v>
      </c>
      <c r="E243" s="165" t="s">
        <v>448</v>
      </c>
      <c r="F243" s="166" t="s">
        <v>449</v>
      </c>
      <c r="G243" s="167" t="s">
        <v>204</v>
      </c>
      <c r="H243" s="168">
        <v>3</v>
      </c>
      <c r="I243" s="169"/>
      <c r="J243" s="170">
        <f t="shared" si="10"/>
        <v>0</v>
      </c>
      <c r="K243" s="166" t="s">
        <v>192</v>
      </c>
      <c r="L243" s="171"/>
      <c r="M243" s="172" t="s">
        <v>35</v>
      </c>
      <c r="N243" s="173" t="s">
        <v>50</v>
      </c>
      <c r="P243" s="139">
        <f t="shared" si="11"/>
        <v>0</v>
      </c>
      <c r="Q243" s="139">
        <v>0</v>
      </c>
      <c r="R243" s="139">
        <f t="shared" si="12"/>
        <v>0</v>
      </c>
      <c r="S243" s="139">
        <v>0</v>
      </c>
      <c r="T243" s="140">
        <f t="shared" si="13"/>
        <v>0</v>
      </c>
      <c r="AR243" s="141" t="s">
        <v>216</v>
      </c>
      <c r="AT243" s="141" t="s">
        <v>213</v>
      </c>
      <c r="AU243" s="141" t="s">
        <v>88</v>
      </c>
      <c r="AY243" s="17" t="s">
        <v>187</v>
      </c>
      <c r="BE243" s="142">
        <f t="shared" si="14"/>
        <v>0</v>
      </c>
      <c r="BF243" s="142">
        <f t="shared" si="15"/>
        <v>0</v>
      </c>
      <c r="BG243" s="142">
        <f t="shared" si="16"/>
        <v>0</v>
      </c>
      <c r="BH243" s="142">
        <f t="shared" si="17"/>
        <v>0</v>
      </c>
      <c r="BI243" s="142">
        <f t="shared" si="18"/>
        <v>0</v>
      </c>
      <c r="BJ243" s="17" t="s">
        <v>86</v>
      </c>
      <c r="BK243" s="142">
        <f t="shared" si="19"/>
        <v>0</v>
      </c>
      <c r="BL243" s="17" t="s">
        <v>217</v>
      </c>
      <c r="BM243" s="141" t="s">
        <v>450</v>
      </c>
    </row>
    <row r="244" spans="2:65" s="1" customFormat="1" ht="16.5" customHeight="1" x14ac:dyDescent="0.2">
      <c r="B244" s="33"/>
      <c r="C244" s="130" t="s">
        <v>451</v>
      </c>
      <c r="D244" s="130" t="s">
        <v>188</v>
      </c>
      <c r="E244" s="131" t="s">
        <v>452</v>
      </c>
      <c r="F244" s="132" t="s">
        <v>453</v>
      </c>
      <c r="G244" s="133" t="s">
        <v>204</v>
      </c>
      <c r="H244" s="134">
        <v>3</v>
      </c>
      <c r="I244" s="135"/>
      <c r="J244" s="136">
        <f t="shared" si="10"/>
        <v>0</v>
      </c>
      <c r="K244" s="132" t="s">
        <v>192</v>
      </c>
      <c r="L244" s="33"/>
      <c r="M244" s="137" t="s">
        <v>35</v>
      </c>
      <c r="N244" s="138" t="s">
        <v>50</v>
      </c>
      <c r="P244" s="139">
        <f t="shared" si="11"/>
        <v>0</v>
      </c>
      <c r="Q244" s="139">
        <v>0</v>
      </c>
      <c r="R244" s="139">
        <f t="shared" si="12"/>
        <v>0</v>
      </c>
      <c r="S244" s="139">
        <v>0</v>
      </c>
      <c r="T244" s="140">
        <f t="shared" si="13"/>
        <v>0</v>
      </c>
      <c r="AR244" s="141" t="s">
        <v>193</v>
      </c>
      <c r="AT244" s="141" t="s">
        <v>188</v>
      </c>
      <c r="AU244" s="141" t="s">
        <v>88</v>
      </c>
      <c r="AY244" s="17" t="s">
        <v>187</v>
      </c>
      <c r="BE244" s="142">
        <f t="shared" si="14"/>
        <v>0</v>
      </c>
      <c r="BF244" s="142">
        <f t="shared" si="15"/>
        <v>0</v>
      </c>
      <c r="BG244" s="142">
        <f t="shared" si="16"/>
        <v>0</v>
      </c>
      <c r="BH244" s="142">
        <f t="shared" si="17"/>
        <v>0</v>
      </c>
      <c r="BI244" s="142">
        <f t="shared" si="18"/>
        <v>0</v>
      </c>
      <c r="BJ244" s="17" t="s">
        <v>86</v>
      </c>
      <c r="BK244" s="142">
        <f t="shared" si="19"/>
        <v>0</v>
      </c>
      <c r="BL244" s="17" t="s">
        <v>193</v>
      </c>
      <c r="BM244" s="141" t="s">
        <v>454</v>
      </c>
    </row>
    <row r="245" spans="2:65" s="1" customFormat="1" ht="16.5" customHeight="1" x14ac:dyDescent="0.2">
      <c r="B245" s="33"/>
      <c r="C245" s="164" t="s">
        <v>455</v>
      </c>
      <c r="D245" s="164" t="s">
        <v>213</v>
      </c>
      <c r="E245" s="165" t="s">
        <v>456</v>
      </c>
      <c r="F245" s="166" t="s">
        <v>457</v>
      </c>
      <c r="G245" s="167" t="s">
        <v>204</v>
      </c>
      <c r="H245" s="168">
        <v>3</v>
      </c>
      <c r="I245" s="169"/>
      <c r="J245" s="170">
        <f t="shared" si="10"/>
        <v>0</v>
      </c>
      <c r="K245" s="166" t="s">
        <v>192</v>
      </c>
      <c r="L245" s="171"/>
      <c r="M245" s="172" t="s">
        <v>35</v>
      </c>
      <c r="N245" s="173" t="s">
        <v>50</v>
      </c>
      <c r="P245" s="139">
        <f t="shared" si="11"/>
        <v>0</v>
      </c>
      <c r="Q245" s="139">
        <v>0</v>
      </c>
      <c r="R245" s="139">
        <f t="shared" si="12"/>
        <v>0</v>
      </c>
      <c r="S245" s="139">
        <v>0</v>
      </c>
      <c r="T245" s="140">
        <f t="shared" si="13"/>
        <v>0</v>
      </c>
      <c r="AR245" s="141" t="s">
        <v>395</v>
      </c>
      <c r="AT245" s="141" t="s">
        <v>213</v>
      </c>
      <c r="AU245" s="141" t="s">
        <v>88</v>
      </c>
      <c r="AY245" s="17" t="s">
        <v>187</v>
      </c>
      <c r="BE245" s="142">
        <f t="shared" si="14"/>
        <v>0</v>
      </c>
      <c r="BF245" s="142">
        <f t="shared" si="15"/>
        <v>0</v>
      </c>
      <c r="BG245" s="142">
        <f t="shared" si="16"/>
        <v>0</v>
      </c>
      <c r="BH245" s="142">
        <f t="shared" si="17"/>
        <v>0</v>
      </c>
      <c r="BI245" s="142">
        <f t="shared" si="18"/>
        <v>0</v>
      </c>
      <c r="BJ245" s="17" t="s">
        <v>86</v>
      </c>
      <c r="BK245" s="142">
        <f t="shared" si="19"/>
        <v>0</v>
      </c>
      <c r="BL245" s="17" t="s">
        <v>395</v>
      </c>
      <c r="BM245" s="141" t="s">
        <v>458</v>
      </c>
    </row>
    <row r="246" spans="2:65" s="1" customFormat="1" ht="16.5" customHeight="1" x14ac:dyDescent="0.2">
      <c r="B246" s="33"/>
      <c r="C246" s="130" t="s">
        <v>459</v>
      </c>
      <c r="D246" s="130" t="s">
        <v>188</v>
      </c>
      <c r="E246" s="131" t="s">
        <v>460</v>
      </c>
      <c r="F246" s="132" t="s">
        <v>461</v>
      </c>
      <c r="G246" s="133" t="s">
        <v>204</v>
      </c>
      <c r="H246" s="134">
        <v>6</v>
      </c>
      <c r="I246" s="135"/>
      <c r="J246" s="136">
        <f t="shared" si="10"/>
        <v>0</v>
      </c>
      <c r="K246" s="132" t="s">
        <v>192</v>
      </c>
      <c r="L246" s="33"/>
      <c r="M246" s="137" t="s">
        <v>35</v>
      </c>
      <c r="N246" s="138" t="s">
        <v>50</v>
      </c>
      <c r="P246" s="139">
        <f t="shared" si="11"/>
        <v>0</v>
      </c>
      <c r="Q246" s="139">
        <v>0</v>
      </c>
      <c r="R246" s="139">
        <f t="shared" si="12"/>
        <v>0</v>
      </c>
      <c r="S246" s="139">
        <v>0</v>
      </c>
      <c r="T246" s="140">
        <f t="shared" si="13"/>
        <v>0</v>
      </c>
      <c r="AR246" s="141" t="s">
        <v>193</v>
      </c>
      <c r="AT246" s="141" t="s">
        <v>188</v>
      </c>
      <c r="AU246" s="141" t="s">
        <v>88</v>
      </c>
      <c r="AY246" s="17" t="s">
        <v>187</v>
      </c>
      <c r="BE246" s="142">
        <f t="shared" si="14"/>
        <v>0</v>
      </c>
      <c r="BF246" s="142">
        <f t="shared" si="15"/>
        <v>0</v>
      </c>
      <c r="BG246" s="142">
        <f t="shared" si="16"/>
        <v>0</v>
      </c>
      <c r="BH246" s="142">
        <f t="shared" si="17"/>
        <v>0</v>
      </c>
      <c r="BI246" s="142">
        <f t="shared" si="18"/>
        <v>0</v>
      </c>
      <c r="BJ246" s="17" t="s">
        <v>86</v>
      </c>
      <c r="BK246" s="142">
        <f t="shared" si="19"/>
        <v>0</v>
      </c>
      <c r="BL246" s="17" t="s">
        <v>193</v>
      </c>
      <c r="BM246" s="141" t="s">
        <v>462</v>
      </c>
    </row>
    <row r="247" spans="2:65" s="1" customFormat="1" ht="21.75" customHeight="1" x14ac:dyDescent="0.2">
      <c r="B247" s="33"/>
      <c r="C247" s="164" t="s">
        <v>463</v>
      </c>
      <c r="D247" s="164" t="s">
        <v>213</v>
      </c>
      <c r="E247" s="165" t="s">
        <v>464</v>
      </c>
      <c r="F247" s="166" t="s">
        <v>465</v>
      </c>
      <c r="G247" s="167" t="s">
        <v>466</v>
      </c>
      <c r="H247" s="168">
        <v>3</v>
      </c>
      <c r="I247" s="169"/>
      <c r="J247" s="170">
        <f t="shared" si="10"/>
        <v>0</v>
      </c>
      <c r="K247" s="166" t="s">
        <v>192</v>
      </c>
      <c r="L247" s="171"/>
      <c r="M247" s="172" t="s">
        <v>35</v>
      </c>
      <c r="N247" s="173" t="s">
        <v>50</v>
      </c>
      <c r="P247" s="139">
        <f t="shared" si="11"/>
        <v>0</v>
      </c>
      <c r="Q247" s="139">
        <v>0</v>
      </c>
      <c r="R247" s="139">
        <f t="shared" si="12"/>
        <v>0</v>
      </c>
      <c r="S247" s="139">
        <v>0</v>
      </c>
      <c r="T247" s="140">
        <f t="shared" si="13"/>
        <v>0</v>
      </c>
      <c r="AR247" s="141" t="s">
        <v>216</v>
      </c>
      <c r="AT247" s="141" t="s">
        <v>213</v>
      </c>
      <c r="AU247" s="141" t="s">
        <v>88</v>
      </c>
      <c r="AY247" s="17" t="s">
        <v>187</v>
      </c>
      <c r="BE247" s="142">
        <f t="shared" si="14"/>
        <v>0</v>
      </c>
      <c r="BF247" s="142">
        <f t="shared" si="15"/>
        <v>0</v>
      </c>
      <c r="BG247" s="142">
        <f t="shared" si="16"/>
        <v>0</v>
      </c>
      <c r="BH247" s="142">
        <f t="shared" si="17"/>
        <v>0</v>
      </c>
      <c r="BI247" s="142">
        <f t="shared" si="18"/>
        <v>0</v>
      </c>
      <c r="BJ247" s="17" t="s">
        <v>86</v>
      </c>
      <c r="BK247" s="142">
        <f t="shared" si="19"/>
        <v>0</v>
      </c>
      <c r="BL247" s="17" t="s">
        <v>217</v>
      </c>
      <c r="BM247" s="141" t="s">
        <v>467</v>
      </c>
    </row>
    <row r="248" spans="2:65" s="1" customFormat="1" ht="16.5" customHeight="1" x14ac:dyDescent="0.2">
      <c r="B248" s="33"/>
      <c r="C248" s="130" t="s">
        <v>468</v>
      </c>
      <c r="D248" s="130" t="s">
        <v>188</v>
      </c>
      <c r="E248" s="131" t="s">
        <v>469</v>
      </c>
      <c r="F248" s="132" t="s">
        <v>470</v>
      </c>
      <c r="G248" s="133" t="s">
        <v>204</v>
      </c>
      <c r="H248" s="134">
        <v>3</v>
      </c>
      <c r="I248" s="135"/>
      <c r="J248" s="136">
        <f t="shared" si="10"/>
        <v>0</v>
      </c>
      <c r="K248" s="132" t="s">
        <v>192</v>
      </c>
      <c r="L248" s="33"/>
      <c r="M248" s="137" t="s">
        <v>35</v>
      </c>
      <c r="N248" s="138" t="s">
        <v>50</v>
      </c>
      <c r="P248" s="139">
        <f t="shared" si="11"/>
        <v>0</v>
      </c>
      <c r="Q248" s="139">
        <v>0</v>
      </c>
      <c r="R248" s="139">
        <f t="shared" si="12"/>
        <v>0</v>
      </c>
      <c r="S248" s="139">
        <v>0</v>
      </c>
      <c r="T248" s="140">
        <f t="shared" si="13"/>
        <v>0</v>
      </c>
      <c r="AR248" s="141" t="s">
        <v>193</v>
      </c>
      <c r="AT248" s="141" t="s">
        <v>188</v>
      </c>
      <c r="AU248" s="141" t="s">
        <v>88</v>
      </c>
      <c r="AY248" s="17" t="s">
        <v>187</v>
      </c>
      <c r="BE248" s="142">
        <f t="shared" si="14"/>
        <v>0</v>
      </c>
      <c r="BF248" s="142">
        <f t="shared" si="15"/>
        <v>0</v>
      </c>
      <c r="BG248" s="142">
        <f t="shared" si="16"/>
        <v>0</v>
      </c>
      <c r="BH248" s="142">
        <f t="shared" si="17"/>
        <v>0</v>
      </c>
      <c r="BI248" s="142">
        <f t="shared" si="18"/>
        <v>0</v>
      </c>
      <c r="BJ248" s="17" t="s">
        <v>86</v>
      </c>
      <c r="BK248" s="142">
        <f t="shared" si="19"/>
        <v>0</v>
      </c>
      <c r="BL248" s="17" t="s">
        <v>193</v>
      </c>
      <c r="BM248" s="141" t="s">
        <v>471</v>
      </c>
    </row>
    <row r="249" spans="2:65" s="1" customFormat="1" ht="16.5" customHeight="1" x14ac:dyDescent="0.2">
      <c r="B249" s="33"/>
      <c r="C249" s="164" t="s">
        <v>472</v>
      </c>
      <c r="D249" s="164" t="s">
        <v>213</v>
      </c>
      <c r="E249" s="165" t="s">
        <v>473</v>
      </c>
      <c r="F249" s="166" t="s">
        <v>474</v>
      </c>
      <c r="G249" s="167" t="s">
        <v>204</v>
      </c>
      <c r="H249" s="168">
        <v>3</v>
      </c>
      <c r="I249" s="169"/>
      <c r="J249" s="170">
        <f t="shared" si="10"/>
        <v>0</v>
      </c>
      <c r="K249" s="166" t="s">
        <v>192</v>
      </c>
      <c r="L249" s="171"/>
      <c r="M249" s="172" t="s">
        <v>35</v>
      </c>
      <c r="N249" s="173" t="s">
        <v>50</v>
      </c>
      <c r="P249" s="139">
        <f t="shared" si="11"/>
        <v>0</v>
      </c>
      <c r="Q249" s="139">
        <v>0</v>
      </c>
      <c r="R249" s="139">
        <f t="shared" si="12"/>
        <v>0</v>
      </c>
      <c r="S249" s="139">
        <v>0</v>
      </c>
      <c r="T249" s="140">
        <f t="shared" si="13"/>
        <v>0</v>
      </c>
      <c r="AR249" s="141" t="s">
        <v>216</v>
      </c>
      <c r="AT249" s="141" t="s">
        <v>213</v>
      </c>
      <c r="AU249" s="141" t="s">
        <v>88</v>
      </c>
      <c r="AY249" s="17" t="s">
        <v>187</v>
      </c>
      <c r="BE249" s="142">
        <f t="shared" si="14"/>
        <v>0</v>
      </c>
      <c r="BF249" s="142">
        <f t="shared" si="15"/>
        <v>0</v>
      </c>
      <c r="BG249" s="142">
        <f t="shared" si="16"/>
        <v>0</v>
      </c>
      <c r="BH249" s="142">
        <f t="shared" si="17"/>
        <v>0</v>
      </c>
      <c r="BI249" s="142">
        <f t="shared" si="18"/>
        <v>0</v>
      </c>
      <c r="BJ249" s="17" t="s">
        <v>86</v>
      </c>
      <c r="BK249" s="142">
        <f t="shared" si="19"/>
        <v>0</v>
      </c>
      <c r="BL249" s="17" t="s">
        <v>217</v>
      </c>
      <c r="BM249" s="141" t="s">
        <v>475</v>
      </c>
    </row>
    <row r="250" spans="2:65" s="1" customFormat="1" ht="16.5" customHeight="1" x14ac:dyDescent="0.2">
      <c r="B250" s="33"/>
      <c r="C250" s="164" t="s">
        <v>476</v>
      </c>
      <c r="D250" s="164" t="s">
        <v>213</v>
      </c>
      <c r="E250" s="165" t="s">
        <v>477</v>
      </c>
      <c r="F250" s="166" t="s">
        <v>478</v>
      </c>
      <c r="G250" s="167" t="s">
        <v>204</v>
      </c>
      <c r="H250" s="168">
        <v>3</v>
      </c>
      <c r="I250" s="169"/>
      <c r="J250" s="170">
        <f t="shared" si="10"/>
        <v>0</v>
      </c>
      <c r="K250" s="166" t="s">
        <v>192</v>
      </c>
      <c r="L250" s="171"/>
      <c r="M250" s="172" t="s">
        <v>35</v>
      </c>
      <c r="N250" s="173" t="s">
        <v>50</v>
      </c>
      <c r="P250" s="139">
        <f t="shared" si="11"/>
        <v>0</v>
      </c>
      <c r="Q250" s="139">
        <v>0</v>
      </c>
      <c r="R250" s="139">
        <f t="shared" si="12"/>
        <v>0</v>
      </c>
      <c r="S250" s="139">
        <v>0</v>
      </c>
      <c r="T250" s="140">
        <f t="shared" si="13"/>
        <v>0</v>
      </c>
      <c r="AR250" s="141" t="s">
        <v>216</v>
      </c>
      <c r="AT250" s="141" t="s">
        <v>213</v>
      </c>
      <c r="AU250" s="141" t="s">
        <v>88</v>
      </c>
      <c r="AY250" s="17" t="s">
        <v>187</v>
      </c>
      <c r="BE250" s="142">
        <f t="shared" si="14"/>
        <v>0</v>
      </c>
      <c r="BF250" s="142">
        <f t="shared" si="15"/>
        <v>0</v>
      </c>
      <c r="BG250" s="142">
        <f t="shared" si="16"/>
        <v>0</v>
      </c>
      <c r="BH250" s="142">
        <f t="shared" si="17"/>
        <v>0</v>
      </c>
      <c r="BI250" s="142">
        <f t="shared" si="18"/>
        <v>0</v>
      </c>
      <c r="BJ250" s="17" t="s">
        <v>86</v>
      </c>
      <c r="BK250" s="142">
        <f t="shared" si="19"/>
        <v>0</v>
      </c>
      <c r="BL250" s="17" t="s">
        <v>217</v>
      </c>
      <c r="BM250" s="141" t="s">
        <v>479</v>
      </c>
    </row>
    <row r="251" spans="2:65" s="1" customFormat="1" ht="16.5" customHeight="1" x14ac:dyDescent="0.2">
      <c r="B251" s="33"/>
      <c r="C251" s="164" t="s">
        <v>480</v>
      </c>
      <c r="D251" s="164" t="s">
        <v>213</v>
      </c>
      <c r="E251" s="165" t="s">
        <v>481</v>
      </c>
      <c r="F251" s="166" t="s">
        <v>482</v>
      </c>
      <c r="G251" s="167" t="s">
        <v>204</v>
      </c>
      <c r="H251" s="168">
        <v>1</v>
      </c>
      <c r="I251" s="169"/>
      <c r="J251" s="170">
        <f t="shared" si="10"/>
        <v>0</v>
      </c>
      <c r="K251" s="166" t="s">
        <v>192</v>
      </c>
      <c r="L251" s="171"/>
      <c r="M251" s="172" t="s">
        <v>35</v>
      </c>
      <c r="N251" s="173" t="s">
        <v>50</v>
      </c>
      <c r="P251" s="139">
        <f t="shared" si="11"/>
        <v>0</v>
      </c>
      <c r="Q251" s="139">
        <v>0</v>
      </c>
      <c r="R251" s="139">
        <f t="shared" si="12"/>
        <v>0</v>
      </c>
      <c r="S251" s="139">
        <v>0</v>
      </c>
      <c r="T251" s="140">
        <f t="shared" si="13"/>
        <v>0</v>
      </c>
      <c r="AR251" s="141" t="s">
        <v>216</v>
      </c>
      <c r="AT251" s="141" t="s">
        <v>213</v>
      </c>
      <c r="AU251" s="141" t="s">
        <v>88</v>
      </c>
      <c r="AY251" s="17" t="s">
        <v>187</v>
      </c>
      <c r="BE251" s="142">
        <f t="shared" si="14"/>
        <v>0</v>
      </c>
      <c r="BF251" s="142">
        <f t="shared" si="15"/>
        <v>0</v>
      </c>
      <c r="BG251" s="142">
        <f t="shared" si="16"/>
        <v>0</v>
      </c>
      <c r="BH251" s="142">
        <f t="shared" si="17"/>
        <v>0</v>
      </c>
      <c r="BI251" s="142">
        <f t="shared" si="18"/>
        <v>0</v>
      </c>
      <c r="BJ251" s="17" t="s">
        <v>86</v>
      </c>
      <c r="BK251" s="142">
        <f t="shared" si="19"/>
        <v>0</v>
      </c>
      <c r="BL251" s="17" t="s">
        <v>217</v>
      </c>
      <c r="BM251" s="141" t="s">
        <v>483</v>
      </c>
    </row>
    <row r="252" spans="2:65" s="11" customFormat="1" ht="22.9" customHeight="1" x14ac:dyDescent="0.2">
      <c r="B252" s="120"/>
      <c r="D252" s="121" t="s">
        <v>78</v>
      </c>
      <c r="E252" s="174" t="s">
        <v>484</v>
      </c>
      <c r="F252" s="174" t="s">
        <v>485</v>
      </c>
      <c r="I252" s="123"/>
      <c r="J252" s="175">
        <f>BK252</f>
        <v>0</v>
      </c>
      <c r="L252" s="120"/>
      <c r="M252" s="125"/>
      <c r="P252" s="126">
        <f>SUM(P253:P257)</f>
        <v>0</v>
      </c>
      <c r="R252" s="126">
        <f>SUM(R253:R257)</f>
        <v>0</v>
      </c>
      <c r="T252" s="127">
        <f>SUM(T253:T257)</f>
        <v>0</v>
      </c>
      <c r="AR252" s="121" t="s">
        <v>86</v>
      </c>
      <c r="AT252" s="128" t="s">
        <v>78</v>
      </c>
      <c r="AU252" s="128" t="s">
        <v>86</v>
      </c>
      <c r="AY252" s="121" t="s">
        <v>187</v>
      </c>
      <c r="BK252" s="129">
        <f>SUM(BK253:BK257)</f>
        <v>0</v>
      </c>
    </row>
    <row r="253" spans="2:65" s="1" customFormat="1" ht="16.5" customHeight="1" x14ac:dyDescent="0.2">
      <c r="B253" s="33"/>
      <c r="C253" s="130" t="s">
        <v>486</v>
      </c>
      <c r="D253" s="130" t="s">
        <v>188</v>
      </c>
      <c r="E253" s="131" t="s">
        <v>487</v>
      </c>
      <c r="F253" s="132" t="s">
        <v>488</v>
      </c>
      <c r="G253" s="133" t="s">
        <v>204</v>
      </c>
      <c r="H253" s="134">
        <v>2</v>
      </c>
      <c r="I253" s="135"/>
      <c r="J253" s="136">
        <f>ROUND(I253*H253,2)</f>
        <v>0</v>
      </c>
      <c r="K253" s="132" t="s">
        <v>192</v>
      </c>
      <c r="L253" s="33"/>
      <c r="M253" s="137" t="s">
        <v>35</v>
      </c>
      <c r="N253" s="138" t="s">
        <v>50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205</v>
      </c>
      <c r="AT253" s="141" t="s">
        <v>188</v>
      </c>
      <c r="AU253" s="141" t="s">
        <v>88</v>
      </c>
      <c r="AY253" s="17" t="s">
        <v>187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7" t="s">
        <v>86</v>
      </c>
      <c r="BK253" s="142">
        <f>ROUND(I253*H253,2)</f>
        <v>0</v>
      </c>
      <c r="BL253" s="17" t="s">
        <v>205</v>
      </c>
      <c r="BM253" s="141" t="s">
        <v>489</v>
      </c>
    </row>
    <row r="254" spans="2:65" s="1" customFormat="1" ht="37.9" customHeight="1" x14ac:dyDescent="0.2">
      <c r="B254" s="33"/>
      <c r="C254" s="130" t="s">
        <v>490</v>
      </c>
      <c r="D254" s="130" t="s">
        <v>188</v>
      </c>
      <c r="E254" s="131" t="s">
        <v>491</v>
      </c>
      <c r="F254" s="132" t="s">
        <v>492</v>
      </c>
      <c r="G254" s="133" t="s">
        <v>204</v>
      </c>
      <c r="H254" s="134">
        <v>2</v>
      </c>
      <c r="I254" s="135"/>
      <c r="J254" s="136">
        <f>ROUND(I254*H254,2)</f>
        <v>0</v>
      </c>
      <c r="K254" s="132" t="s">
        <v>192</v>
      </c>
      <c r="L254" s="33"/>
      <c r="M254" s="137" t="s">
        <v>35</v>
      </c>
      <c r="N254" s="138" t="s">
        <v>50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193</v>
      </c>
      <c r="AT254" s="141" t="s">
        <v>188</v>
      </c>
      <c r="AU254" s="141" t="s">
        <v>88</v>
      </c>
      <c r="AY254" s="17" t="s">
        <v>187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7" t="s">
        <v>86</v>
      </c>
      <c r="BK254" s="142">
        <f>ROUND(I254*H254,2)</f>
        <v>0</v>
      </c>
      <c r="BL254" s="17" t="s">
        <v>193</v>
      </c>
      <c r="BM254" s="141" t="s">
        <v>493</v>
      </c>
    </row>
    <row r="255" spans="2:65" s="1" customFormat="1" ht="16.5" customHeight="1" x14ac:dyDescent="0.2">
      <c r="B255" s="33"/>
      <c r="C255" s="130" t="s">
        <v>217</v>
      </c>
      <c r="D255" s="130" t="s">
        <v>188</v>
      </c>
      <c r="E255" s="131" t="s">
        <v>494</v>
      </c>
      <c r="F255" s="132" t="s">
        <v>495</v>
      </c>
      <c r="G255" s="133" t="s">
        <v>204</v>
      </c>
      <c r="H255" s="134">
        <v>2</v>
      </c>
      <c r="I255" s="135"/>
      <c r="J255" s="136">
        <f>ROUND(I255*H255,2)</f>
        <v>0</v>
      </c>
      <c r="K255" s="132" t="s">
        <v>192</v>
      </c>
      <c r="L255" s="33"/>
      <c r="M255" s="137" t="s">
        <v>35</v>
      </c>
      <c r="N255" s="138" t="s">
        <v>50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193</v>
      </c>
      <c r="AT255" s="141" t="s">
        <v>188</v>
      </c>
      <c r="AU255" s="141" t="s">
        <v>88</v>
      </c>
      <c r="AY255" s="17" t="s">
        <v>187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7" t="s">
        <v>86</v>
      </c>
      <c r="BK255" s="142">
        <f>ROUND(I255*H255,2)</f>
        <v>0</v>
      </c>
      <c r="BL255" s="17" t="s">
        <v>193</v>
      </c>
      <c r="BM255" s="141" t="s">
        <v>496</v>
      </c>
    </row>
    <row r="256" spans="2:65" s="1" customFormat="1" ht="16.5" customHeight="1" x14ac:dyDescent="0.2">
      <c r="B256" s="33"/>
      <c r="C256" s="130" t="s">
        <v>497</v>
      </c>
      <c r="D256" s="130" t="s">
        <v>188</v>
      </c>
      <c r="E256" s="131" t="s">
        <v>498</v>
      </c>
      <c r="F256" s="132" t="s">
        <v>499</v>
      </c>
      <c r="G256" s="133" t="s">
        <v>204</v>
      </c>
      <c r="H256" s="134">
        <v>2</v>
      </c>
      <c r="I256" s="135"/>
      <c r="J256" s="136">
        <f>ROUND(I256*H256,2)</f>
        <v>0</v>
      </c>
      <c r="K256" s="132" t="s">
        <v>192</v>
      </c>
      <c r="L256" s="33"/>
      <c r="M256" s="137" t="s">
        <v>35</v>
      </c>
      <c r="N256" s="138" t="s">
        <v>50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193</v>
      </c>
      <c r="AT256" s="141" t="s">
        <v>188</v>
      </c>
      <c r="AU256" s="141" t="s">
        <v>88</v>
      </c>
      <c r="AY256" s="17" t="s">
        <v>187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7" t="s">
        <v>86</v>
      </c>
      <c r="BK256" s="142">
        <f>ROUND(I256*H256,2)</f>
        <v>0</v>
      </c>
      <c r="BL256" s="17" t="s">
        <v>193</v>
      </c>
      <c r="BM256" s="141" t="s">
        <v>500</v>
      </c>
    </row>
    <row r="257" spans="2:65" s="1" customFormat="1" ht="16.5" customHeight="1" x14ac:dyDescent="0.2">
      <c r="B257" s="33"/>
      <c r="C257" s="130" t="s">
        <v>501</v>
      </c>
      <c r="D257" s="130" t="s">
        <v>188</v>
      </c>
      <c r="E257" s="131" t="s">
        <v>502</v>
      </c>
      <c r="F257" s="132" t="s">
        <v>503</v>
      </c>
      <c r="G257" s="133" t="s">
        <v>204</v>
      </c>
      <c r="H257" s="134">
        <v>2</v>
      </c>
      <c r="I257" s="135"/>
      <c r="J257" s="136">
        <f>ROUND(I257*H257,2)</f>
        <v>0</v>
      </c>
      <c r="K257" s="132" t="s">
        <v>192</v>
      </c>
      <c r="L257" s="33"/>
      <c r="M257" s="137" t="s">
        <v>35</v>
      </c>
      <c r="N257" s="138" t="s">
        <v>50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193</v>
      </c>
      <c r="AT257" s="141" t="s">
        <v>188</v>
      </c>
      <c r="AU257" s="141" t="s">
        <v>88</v>
      </c>
      <c r="AY257" s="17" t="s">
        <v>187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7" t="s">
        <v>86</v>
      </c>
      <c r="BK257" s="142">
        <f>ROUND(I257*H257,2)</f>
        <v>0</v>
      </c>
      <c r="BL257" s="17" t="s">
        <v>193</v>
      </c>
      <c r="BM257" s="141" t="s">
        <v>504</v>
      </c>
    </row>
    <row r="258" spans="2:65" s="11" customFormat="1" ht="22.9" customHeight="1" x14ac:dyDescent="0.2">
      <c r="B258" s="120"/>
      <c r="D258" s="121" t="s">
        <v>78</v>
      </c>
      <c r="E258" s="174" t="s">
        <v>505</v>
      </c>
      <c r="F258" s="174" t="s">
        <v>506</v>
      </c>
      <c r="I258" s="123"/>
      <c r="J258" s="175">
        <f>BK258</f>
        <v>0</v>
      </c>
      <c r="L258" s="120"/>
      <c r="M258" s="125"/>
      <c r="P258" s="126">
        <f>SUM(P259:P267)</f>
        <v>0</v>
      </c>
      <c r="R258" s="126">
        <f>SUM(R259:R267)</f>
        <v>0</v>
      </c>
      <c r="T258" s="127">
        <f>SUM(T259:T267)</f>
        <v>0</v>
      </c>
      <c r="AR258" s="121" t="s">
        <v>86</v>
      </c>
      <c r="AT258" s="128" t="s">
        <v>78</v>
      </c>
      <c r="AU258" s="128" t="s">
        <v>86</v>
      </c>
      <c r="AY258" s="121" t="s">
        <v>187</v>
      </c>
      <c r="BK258" s="129">
        <f>SUM(BK259:BK267)</f>
        <v>0</v>
      </c>
    </row>
    <row r="259" spans="2:65" s="1" customFormat="1" ht="24.2" customHeight="1" x14ac:dyDescent="0.2">
      <c r="B259" s="33"/>
      <c r="C259" s="130" t="s">
        <v>507</v>
      </c>
      <c r="D259" s="130" t="s">
        <v>188</v>
      </c>
      <c r="E259" s="131" t="s">
        <v>508</v>
      </c>
      <c r="F259" s="132" t="s">
        <v>509</v>
      </c>
      <c r="G259" s="133" t="s">
        <v>204</v>
      </c>
      <c r="H259" s="134">
        <v>1</v>
      </c>
      <c r="I259" s="135"/>
      <c r="J259" s="136">
        <f>ROUND(I259*H259,2)</f>
        <v>0</v>
      </c>
      <c r="K259" s="132" t="s">
        <v>192</v>
      </c>
      <c r="L259" s="33"/>
      <c r="M259" s="137" t="s">
        <v>35</v>
      </c>
      <c r="N259" s="138" t="s">
        <v>50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193</v>
      </c>
      <c r="AT259" s="141" t="s">
        <v>188</v>
      </c>
      <c r="AU259" s="141" t="s">
        <v>88</v>
      </c>
      <c r="AY259" s="17" t="s">
        <v>187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7" t="s">
        <v>86</v>
      </c>
      <c r="BK259" s="142">
        <f>ROUND(I259*H259,2)</f>
        <v>0</v>
      </c>
      <c r="BL259" s="17" t="s">
        <v>193</v>
      </c>
      <c r="BM259" s="141" t="s">
        <v>510</v>
      </c>
    </row>
    <row r="260" spans="2:65" s="1" customFormat="1" ht="24.2" customHeight="1" x14ac:dyDescent="0.2">
      <c r="B260" s="33"/>
      <c r="C260" s="164" t="s">
        <v>511</v>
      </c>
      <c r="D260" s="164" t="s">
        <v>213</v>
      </c>
      <c r="E260" s="165" t="s">
        <v>512</v>
      </c>
      <c r="F260" s="166" t="s">
        <v>513</v>
      </c>
      <c r="G260" s="167" t="s">
        <v>204</v>
      </c>
      <c r="H260" s="168">
        <v>1</v>
      </c>
      <c r="I260" s="169"/>
      <c r="J260" s="170">
        <f>ROUND(I260*H260,2)</f>
        <v>0</v>
      </c>
      <c r="K260" s="166" t="s">
        <v>192</v>
      </c>
      <c r="L260" s="171"/>
      <c r="M260" s="172" t="s">
        <v>35</v>
      </c>
      <c r="N260" s="173" t="s">
        <v>50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395</v>
      </c>
      <c r="AT260" s="141" t="s">
        <v>213</v>
      </c>
      <c r="AU260" s="141" t="s">
        <v>88</v>
      </c>
      <c r="AY260" s="17" t="s">
        <v>187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7" t="s">
        <v>86</v>
      </c>
      <c r="BK260" s="142">
        <f>ROUND(I260*H260,2)</f>
        <v>0</v>
      </c>
      <c r="BL260" s="17" t="s">
        <v>395</v>
      </c>
      <c r="BM260" s="141" t="s">
        <v>514</v>
      </c>
    </row>
    <row r="261" spans="2:65" s="1" customFormat="1" ht="19.5" x14ac:dyDescent="0.2">
      <c r="B261" s="33"/>
      <c r="D261" s="144" t="s">
        <v>298</v>
      </c>
      <c r="F261" s="176" t="s">
        <v>515</v>
      </c>
      <c r="I261" s="177"/>
      <c r="L261" s="33"/>
      <c r="M261" s="178"/>
      <c r="T261" s="54"/>
      <c r="AT261" s="17" t="s">
        <v>298</v>
      </c>
      <c r="AU261" s="17" t="s">
        <v>88</v>
      </c>
    </row>
    <row r="262" spans="2:65" s="1" customFormat="1" ht="37.9" customHeight="1" x14ac:dyDescent="0.2">
      <c r="B262" s="33"/>
      <c r="C262" s="130" t="s">
        <v>516</v>
      </c>
      <c r="D262" s="130" t="s">
        <v>188</v>
      </c>
      <c r="E262" s="131" t="s">
        <v>517</v>
      </c>
      <c r="F262" s="132" t="s">
        <v>518</v>
      </c>
      <c r="G262" s="133" t="s">
        <v>204</v>
      </c>
      <c r="H262" s="134">
        <v>1</v>
      </c>
      <c r="I262" s="135"/>
      <c r="J262" s="136">
        <f t="shared" ref="J262:J267" si="20">ROUND(I262*H262,2)</f>
        <v>0</v>
      </c>
      <c r="K262" s="132" t="s">
        <v>192</v>
      </c>
      <c r="L262" s="33"/>
      <c r="M262" s="137" t="s">
        <v>35</v>
      </c>
      <c r="N262" s="138" t="s">
        <v>50</v>
      </c>
      <c r="P262" s="139">
        <f t="shared" ref="P262:P267" si="21">O262*H262</f>
        <v>0</v>
      </c>
      <c r="Q262" s="139">
        <v>0</v>
      </c>
      <c r="R262" s="139">
        <f t="shared" ref="R262:R267" si="22">Q262*H262</f>
        <v>0</v>
      </c>
      <c r="S262" s="139">
        <v>0</v>
      </c>
      <c r="T262" s="140">
        <f t="shared" ref="T262:T267" si="23">S262*H262</f>
        <v>0</v>
      </c>
      <c r="AR262" s="141" t="s">
        <v>193</v>
      </c>
      <c r="AT262" s="141" t="s">
        <v>188</v>
      </c>
      <c r="AU262" s="141" t="s">
        <v>88</v>
      </c>
      <c r="AY262" s="17" t="s">
        <v>187</v>
      </c>
      <c r="BE262" s="142">
        <f t="shared" ref="BE262:BE267" si="24">IF(N262="základní",J262,0)</f>
        <v>0</v>
      </c>
      <c r="BF262" s="142">
        <f t="shared" ref="BF262:BF267" si="25">IF(N262="snížená",J262,0)</f>
        <v>0</v>
      </c>
      <c r="BG262" s="142">
        <f t="shared" ref="BG262:BG267" si="26">IF(N262="zákl. přenesená",J262,0)</f>
        <v>0</v>
      </c>
      <c r="BH262" s="142">
        <f t="shared" ref="BH262:BH267" si="27">IF(N262="sníž. přenesená",J262,0)</f>
        <v>0</v>
      </c>
      <c r="BI262" s="142">
        <f t="shared" ref="BI262:BI267" si="28">IF(N262="nulová",J262,0)</f>
        <v>0</v>
      </c>
      <c r="BJ262" s="17" t="s">
        <v>86</v>
      </c>
      <c r="BK262" s="142">
        <f t="shared" ref="BK262:BK267" si="29">ROUND(I262*H262,2)</f>
        <v>0</v>
      </c>
      <c r="BL262" s="17" t="s">
        <v>193</v>
      </c>
      <c r="BM262" s="141" t="s">
        <v>519</v>
      </c>
    </row>
    <row r="263" spans="2:65" s="1" customFormat="1" ht="16.5" customHeight="1" x14ac:dyDescent="0.2">
      <c r="B263" s="33"/>
      <c r="C263" s="164" t="s">
        <v>520</v>
      </c>
      <c r="D263" s="164" t="s">
        <v>213</v>
      </c>
      <c r="E263" s="165" t="s">
        <v>521</v>
      </c>
      <c r="F263" s="166" t="s">
        <v>522</v>
      </c>
      <c r="G263" s="167" t="s">
        <v>204</v>
      </c>
      <c r="H263" s="168">
        <v>1</v>
      </c>
      <c r="I263" s="169"/>
      <c r="J263" s="170">
        <f t="shared" si="20"/>
        <v>0</v>
      </c>
      <c r="K263" s="166" t="s">
        <v>192</v>
      </c>
      <c r="L263" s="171"/>
      <c r="M263" s="172" t="s">
        <v>35</v>
      </c>
      <c r="N263" s="173" t="s">
        <v>50</v>
      </c>
      <c r="P263" s="139">
        <f t="shared" si="21"/>
        <v>0</v>
      </c>
      <c r="Q263" s="139">
        <v>0</v>
      </c>
      <c r="R263" s="139">
        <f t="shared" si="22"/>
        <v>0</v>
      </c>
      <c r="S263" s="139">
        <v>0</v>
      </c>
      <c r="T263" s="140">
        <f t="shared" si="23"/>
        <v>0</v>
      </c>
      <c r="AR263" s="141" t="s">
        <v>395</v>
      </c>
      <c r="AT263" s="141" t="s">
        <v>213</v>
      </c>
      <c r="AU263" s="141" t="s">
        <v>88</v>
      </c>
      <c r="AY263" s="17" t="s">
        <v>187</v>
      </c>
      <c r="BE263" s="142">
        <f t="shared" si="24"/>
        <v>0</v>
      </c>
      <c r="BF263" s="142">
        <f t="shared" si="25"/>
        <v>0</v>
      </c>
      <c r="BG263" s="142">
        <f t="shared" si="26"/>
        <v>0</v>
      </c>
      <c r="BH263" s="142">
        <f t="shared" si="27"/>
        <v>0</v>
      </c>
      <c r="BI263" s="142">
        <f t="shared" si="28"/>
        <v>0</v>
      </c>
      <c r="BJ263" s="17" t="s">
        <v>86</v>
      </c>
      <c r="BK263" s="142">
        <f t="shared" si="29"/>
        <v>0</v>
      </c>
      <c r="BL263" s="17" t="s">
        <v>395</v>
      </c>
      <c r="BM263" s="141" t="s">
        <v>523</v>
      </c>
    </row>
    <row r="264" spans="2:65" s="1" customFormat="1" ht="49.15" customHeight="1" x14ac:dyDescent="0.2">
      <c r="B264" s="33"/>
      <c r="C264" s="130" t="s">
        <v>524</v>
      </c>
      <c r="D264" s="130" t="s">
        <v>188</v>
      </c>
      <c r="E264" s="131" t="s">
        <v>525</v>
      </c>
      <c r="F264" s="132" t="s">
        <v>526</v>
      </c>
      <c r="G264" s="133" t="s">
        <v>204</v>
      </c>
      <c r="H264" s="134">
        <v>1</v>
      </c>
      <c r="I264" s="135"/>
      <c r="J264" s="136">
        <f t="shared" si="20"/>
        <v>0</v>
      </c>
      <c r="K264" s="132" t="s">
        <v>192</v>
      </c>
      <c r="L264" s="33"/>
      <c r="M264" s="137" t="s">
        <v>35</v>
      </c>
      <c r="N264" s="138" t="s">
        <v>50</v>
      </c>
      <c r="P264" s="139">
        <f t="shared" si="21"/>
        <v>0</v>
      </c>
      <c r="Q264" s="139">
        <v>0</v>
      </c>
      <c r="R264" s="139">
        <f t="shared" si="22"/>
        <v>0</v>
      </c>
      <c r="S264" s="139">
        <v>0</v>
      </c>
      <c r="T264" s="140">
        <f t="shared" si="23"/>
        <v>0</v>
      </c>
      <c r="AR264" s="141" t="s">
        <v>193</v>
      </c>
      <c r="AT264" s="141" t="s">
        <v>188</v>
      </c>
      <c r="AU264" s="141" t="s">
        <v>88</v>
      </c>
      <c r="AY264" s="17" t="s">
        <v>187</v>
      </c>
      <c r="BE264" s="142">
        <f t="shared" si="24"/>
        <v>0</v>
      </c>
      <c r="BF264" s="142">
        <f t="shared" si="25"/>
        <v>0</v>
      </c>
      <c r="BG264" s="142">
        <f t="shared" si="26"/>
        <v>0</v>
      </c>
      <c r="BH264" s="142">
        <f t="shared" si="27"/>
        <v>0</v>
      </c>
      <c r="BI264" s="142">
        <f t="shared" si="28"/>
        <v>0</v>
      </c>
      <c r="BJ264" s="17" t="s">
        <v>86</v>
      </c>
      <c r="BK264" s="142">
        <f t="shared" si="29"/>
        <v>0</v>
      </c>
      <c r="BL264" s="17" t="s">
        <v>193</v>
      </c>
      <c r="BM264" s="141" t="s">
        <v>527</v>
      </c>
    </row>
    <row r="265" spans="2:65" s="1" customFormat="1" ht="16.5" customHeight="1" x14ac:dyDescent="0.2">
      <c r="B265" s="33"/>
      <c r="C265" s="164" t="s">
        <v>528</v>
      </c>
      <c r="D265" s="164" t="s">
        <v>213</v>
      </c>
      <c r="E265" s="165" t="s">
        <v>529</v>
      </c>
      <c r="F265" s="166" t="s">
        <v>530</v>
      </c>
      <c r="G265" s="167" t="s">
        <v>204</v>
      </c>
      <c r="H265" s="168">
        <v>1</v>
      </c>
      <c r="I265" s="169"/>
      <c r="J265" s="170">
        <f t="shared" si="20"/>
        <v>0</v>
      </c>
      <c r="K265" s="166" t="s">
        <v>192</v>
      </c>
      <c r="L265" s="171"/>
      <c r="M265" s="172" t="s">
        <v>35</v>
      </c>
      <c r="N265" s="173" t="s">
        <v>50</v>
      </c>
      <c r="P265" s="139">
        <f t="shared" si="21"/>
        <v>0</v>
      </c>
      <c r="Q265" s="139">
        <v>0</v>
      </c>
      <c r="R265" s="139">
        <f t="shared" si="22"/>
        <v>0</v>
      </c>
      <c r="S265" s="139">
        <v>0</v>
      </c>
      <c r="T265" s="140">
        <f t="shared" si="23"/>
        <v>0</v>
      </c>
      <c r="AR265" s="141" t="s">
        <v>395</v>
      </c>
      <c r="AT265" s="141" t="s">
        <v>213</v>
      </c>
      <c r="AU265" s="141" t="s">
        <v>88</v>
      </c>
      <c r="AY265" s="17" t="s">
        <v>187</v>
      </c>
      <c r="BE265" s="142">
        <f t="shared" si="24"/>
        <v>0</v>
      </c>
      <c r="BF265" s="142">
        <f t="shared" si="25"/>
        <v>0</v>
      </c>
      <c r="BG265" s="142">
        <f t="shared" si="26"/>
        <v>0</v>
      </c>
      <c r="BH265" s="142">
        <f t="shared" si="27"/>
        <v>0</v>
      </c>
      <c r="BI265" s="142">
        <f t="shared" si="28"/>
        <v>0</v>
      </c>
      <c r="BJ265" s="17" t="s">
        <v>86</v>
      </c>
      <c r="BK265" s="142">
        <f t="shared" si="29"/>
        <v>0</v>
      </c>
      <c r="BL265" s="17" t="s">
        <v>395</v>
      </c>
      <c r="BM265" s="141" t="s">
        <v>531</v>
      </c>
    </row>
    <row r="266" spans="2:65" s="1" customFormat="1" ht="24.2" customHeight="1" x14ac:dyDescent="0.2">
      <c r="B266" s="33"/>
      <c r="C266" s="130" t="s">
        <v>532</v>
      </c>
      <c r="D266" s="130" t="s">
        <v>188</v>
      </c>
      <c r="E266" s="131" t="s">
        <v>533</v>
      </c>
      <c r="F266" s="132" t="s">
        <v>534</v>
      </c>
      <c r="G266" s="133" t="s">
        <v>191</v>
      </c>
      <c r="H266" s="134">
        <v>25</v>
      </c>
      <c r="I266" s="135"/>
      <c r="J266" s="136">
        <f t="shared" si="20"/>
        <v>0</v>
      </c>
      <c r="K266" s="132" t="s">
        <v>192</v>
      </c>
      <c r="L266" s="33"/>
      <c r="M266" s="137" t="s">
        <v>35</v>
      </c>
      <c r="N266" s="138" t="s">
        <v>50</v>
      </c>
      <c r="P266" s="139">
        <f t="shared" si="21"/>
        <v>0</v>
      </c>
      <c r="Q266" s="139">
        <v>0</v>
      </c>
      <c r="R266" s="139">
        <f t="shared" si="22"/>
        <v>0</v>
      </c>
      <c r="S266" s="139">
        <v>0</v>
      </c>
      <c r="T266" s="140">
        <f t="shared" si="23"/>
        <v>0</v>
      </c>
      <c r="AR266" s="141" t="s">
        <v>193</v>
      </c>
      <c r="AT266" s="141" t="s">
        <v>188</v>
      </c>
      <c r="AU266" s="141" t="s">
        <v>88</v>
      </c>
      <c r="AY266" s="17" t="s">
        <v>187</v>
      </c>
      <c r="BE266" s="142">
        <f t="shared" si="24"/>
        <v>0</v>
      </c>
      <c r="BF266" s="142">
        <f t="shared" si="25"/>
        <v>0</v>
      </c>
      <c r="BG266" s="142">
        <f t="shared" si="26"/>
        <v>0</v>
      </c>
      <c r="BH266" s="142">
        <f t="shared" si="27"/>
        <v>0</v>
      </c>
      <c r="BI266" s="142">
        <f t="shared" si="28"/>
        <v>0</v>
      </c>
      <c r="BJ266" s="17" t="s">
        <v>86</v>
      </c>
      <c r="BK266" s="142">
        <f t="shared" si="29"/>
        <v>0</v>
      </c>
      <c r="BL266" s="17" t="s">
        <v>193</v>
      </c>
      <c r="BM266" s="141" t="s">
        <v>535</v>
      </c>
    </row>
    <row r="267" spans="2:65" s="1" customFormat="1" ht="16.5" customHeight="1" x14ac:dyDescent="0.2">
      <c r="B267" s="33"/>
      <c r="C267" s="164" t="s">
        <v>536</v>
      </c>
      <c r="D267" s="164" t="s">
        <v>213</v>
      </c>
      <c r="E267" s="165" t="s">
        <v>537</v>
      </c>
      <c r="F267" s="166" t="s">
        <v>538</v>
      </c>
      <c r="G267" s="167" t="s">
        <v>539</v>
      </c>
      <c r="H267" s="168">
        <v>20</v>
      </c>
      <c r="I267" s="169"/>
      <c r="J267" s="170">
        <f t="shared" si="20"/>
        <v>0</v>
      </c>
      <c r="K267" s="166" t="s">
        <v>192</v>
      </c>
      <c r="L267" s="171"/>
      <c r="M267" s="172" t="s">
        <v>35</v>
      </c>
      <c r="N267" s="173" t="s">
        <v>50</v>
      </c>
      <c r="P267" s="139">
        <f t="shared" si="21"/>
        <v>0</v>
      </c>
      <c r="Q267" s="139">
        <v>0</v>
      </c>
      <c r="R267" s="139">
        <f t="shared" si="22"/>
        <v>0</v>
      </c>
      <c r="S267" s="139">
        <v>0</v>
      </c>
      <c r="T267" s="140">
        <f t="shared" si="23"/>
        <v>0</v>
      </c>
      <c r="AR267" s="141" t="s">
        <v>216</v>
      </c>
      <c r="AT267" s="141" t="s">
        <v>213</v>
      </c>
      <c r="AU267" s="141" t="s">
        <v>88</v>
      </c>
      <c r="AY267" s="17" t="s">
        <v>187</v>
      </c>
      <c r="BE267" s="142">
        <f t="shared" si="24"/>
        <v>0</v>
      </c>
      <c r="BF267" s="142">
        <f t="shared" si="25"/>
        <v>0</v>
      </c>
      <c r="BG267" s="142">
        <f t="shared" si="26"/>
        <v>0</v>
      </c>
      <c r="BH267" s="142">
        <f t="shared" si="27"/>
        <v>0</v>
      </c>
      <c r="BI267" s="142">
        <f t="shared" si="28"/>
        <v>0</v>
      </c>
      <c r="BJ267" s="17" t="s">
        <v>86</v>
      </c>
      <c r="BK267" s="142">
        <f t="shared" si="29"/>
        <v>0</v>
      </c>
      <c r="BL267" s="17" t="s">
        <v>217</v>
      </c>
      <c r="BM267" s="141" t="s">
        <v>540</v>
      </c>
    </row>
    <row r="268" spans="2:65" s="11" customFormat="1" ht="25.9" customHeight="1" x14ac:dyDescent="0.2">
      <c r="B268" s="120"/>
      <c r="D268" s="121" t="s">
        <v>78</v>
      </c>
      <c r="E268" s="122" t="s">
        <v>541</v>
      </c>
      <c r="F268" s="122" t="s">
        <v>542</v>
      </c>
      <c r="I268" s="123"/>
      <c r="J268" s="124">
        <f>BK268</f>
        <v>0</v>
      </c>
      <c r="L268" s="120"/>
      <c r="M268" s="125"/>
      <c r="P268" s="126">
        <f>P269+SUM(P270:P294)</f>
        <v>0</v>
      </c>
      <c r="R268" s="126">
        <f>R269+SUM(R270:R294)</f>
        <v>0</v>
      </c>
      <c r="T268" s="127">
        <f>T269+SUM(T270:T294)</f>
        <v>0</v>
      </c>
      <c r="AR268" s="121" t="s">
        <v>86</v>
      </c>
      <c r="AT268" s="128" t="s">
        <v>78</v>
      </c>
      <c r="AU268" s="128" t="s">
        <v>79</v>
      </c>
      <c r="AY268" s="121" t="s">
        <v>187</v>
      </c>
      <c r="BK268" s="129">
        <f>BK269+SUM(BK270:BK294)</f>
        <v>0</v>
      </c>
    </row>
    <row r="269" spans="2:65" s="1" customFormat="1" ht="16.5" customHeight="1" x14ac:dyDescent="0.2">
      <c r="B269" s="33"/>
      <c r="C269" s="164" t="s">
        <v>543</v>
      </c>
      <c r="D269" s="164" t="s">
        <v>213</v>
      </c>
      <c r="E269" s="165" t="s">
        <v>544</v>
      </c>
      <c r="F269" s="166" t="s">
        <v>545</v>
      </c>
      <c r="G269" s="167" t="s">
        <v>204</v>
      </c>
      <c r="H269" s="168">
        <v>1</v>
      </c>
      <c r="I269" s="169"/>
      <c r="J269" s="170">
        <f t="shared" ref="J269:J277" si="30">ROUND(I269*H269,2)</f>
        <v>0</v>
      </c>
      <c r="K269" s="166" t="s">
        <v>192</v>
      </c>
      <c r="L269" s="171"/>
      <c r="M269" s="172" t="s">
        <v>35</v>
      </c>
      <c r="N269" s="173" t="s">
        <v>50</v>
      </c>
      <c r="P269" s="139">
        <f t="shared" ref="P269:P277" si="31">O269*H269</f>
        <v>0</v>
      </c>
      <c r="Q269" s="139">
        <v>0</v>
      </c>
      <c r="R269" s="139">
        <f t="shared" ref="R269:R277" si="32">Q269*H269</f>
        <v>0</v>
      </c>
      <c r="S269" s="139">
        <v>0</v>
      </c>
      <c r="T269" s="140">
        <f t="shared" ref="T269:T277" si="33">S269*H269</f>
        <v>0</v>
      </c>
      <c r="AR269" s="141" t="s">
        <v>216</v>
      </c>
      <c r="AT269" s="141" t="s">
        <v>213</v>
      </c>
      <c r="AU269" s="141" t="s">
        <v>86</v>
      </c>
      <c r="AY269" s="17" t="s">
        <v>187</v>
      </c>
      <c r="BE269" s="142">
        <f t="shared" ref="BE269:BE277" si="34">IF(N269="základní",J269,0)</f>
        <v>0</v>
      </c>
      <c r="BF269" s="142">
        <f t="shared" ref="BF269:BF277" si="35">IF(N269="snížená",J269,0)</f>
        <v>0</v>
      </c>
      <c r="BG269" s="142">
        <f t="shared" ref="BG269:BG277" si="36">IF(N269="zákl. přenesená",J269,0)</f>
        <v>0</v>
      </c>
      <c r="BH269" s="142">
        <f t="shared" ref="BH269:BH277" si="37">IF(N269="sníž. přenesená",J269,0)</f>
        <v>0</v>
      </c>
      <c r="BI269" s="142">
        <f t="shared" ref="BI269:BI277" si="38">IF(N269="nulová",J269,0)</f>
        <v>0</v>
      </c>
      <c r="BJ269" s="17" t="s">
        <v>86</v>
      </c>
      <c r="BK269" s="142">
        <f t="shared" ref="BK269:BK277" si="39">ROUND(I269*H269,2)</f>
        <v>0</v>
      </c>
      <c r="BL269" s="17" t="s">
        <v>217</v>
      </c>
      <c r="BM269" s="141" t="s">
        <v>546</v>
      </c>
    </row>
    <row r="270" spans="2:65" s="1" customFormat="1" ht="16.5" customHeight="1" x14ac:dyDescent="0.2">
      <c r="B270" s="33"/>
      <c r="C270" s="164" t="s">
        <v>547</v>
      </c>
      <c r="D270" s="164" t="s">
        <v>213</v>
      </c>
      <c r="E270" s="165" t="s">
        <v>548</v>
      </c>
      <c r="F270" s="166" t="s">
        <v>549</v>
      </c>
      <c r="G270" s="167" t="s">
        <v>550</v>
      </c>
      <c r="H270" s="168">
        <v>1</v>
      </c>
      <c r="I270" s="169"/>
      <c r="J270" s="170">
        <f t="shared" si="30"/>
        <v>0</v>
      </c>
      <c r="K270" s="166" t="s">
        <v>192</v>
      </c>
      <c r="L270" s="171"/>
      <c r="M270" s="172" t="s">
        <v>35</v>
      </c>
      <c r="N270" s="173" t="s">
        <v>50</v>
      </c>
      <c r="P270" s="139">
        <f t="shared" si="31"/>
        <v>0</v>
      </c>
      <c r="Q270" s="139">
        <v>0</v>
      </c>
      <c r="R270" s="139">
        <f t="shared" si="32"/>
        <v>0</v>
      </c>
      <c r="S270" s="139">
        <v>0</v>
      </c>
      <c r="T270" s="140">
        <f t="shared" si="33"/>
        <v>0</v>
      </c>
      <c r="AR270" s="141" t="s">
        <v>395</v>
      </c>
      <c r="AT270" s="141" t="s">
        <v>213</v>
      </c>
      <c r="AU270" s="141" t="s">
        <v>86</v>
      </c>
      <c r="AY270" s="17" t="s">
        <v>187</v>
      </c>
      <c r="BE270" s="142">
        <f t="shared" si="34"/>
        <v>0</v>
      </c>
      <c r="BF270" s="142">
        <f t="shared" si="35"/>
        <v>0</v>
      </c>
      <c r="BG270" s="142">
        <f t="shared" si="36"/>
        <v>0</v>
      </c>
      <c r="BH270" s="142">
        <f t="shared" si="37"/>
        <v>0</v>
      </c>
      <c r="BI270" s="142">
        <f t="shared" si="38"/>
        <v>0</v>
      </c>
      <c r="BJ270" s="17" t="s">
        <v>86</v>
      </c>
      <c r="BK270" s="142">
        <f t="shared" si="39"/>
        <v>0</v>
      </c>
      <c r="BL270" s="17" t="s">
        <v>395</v>
      </c>
      <c r="BM270" s="141" t="s">
        <v>551</v>
      </c>
    </row>
    <row r="271" spans="2:65" s="1" customFormat="1" ht="16.5" customHeight="1" x14ac:dyDescent="0.2">
      <c r="B271" s="33"/>
      <c r="C271" s="164" t="s">
        <v>552</v>
      </c>
      <c r="D271" s="164" t="s">
        <v>213</v>
      </c>
      <c r="E271" s="165" t="s">
        <v>553</v>
      </c>
      <c r="F271" s="166" t="s">
        <v>554</v>
      </c>
      <c r="G271" s="167" t="s">
        <v>204</v>
      </c>
      <c r="H271" s="168">
        <v>1</v>
      </c>
      <c r="I271" s="169"/>
      <c r="J271" s="170">
        <f t="shared" si="30"/>
        <v>0</v>
      </c>
      <c r="K271" s="166" t="s">
        <v>192</v>
      </c>
      <c r="L271" s="171"/>
      <c r="M271" s="172" t="s">
        <v>35</v>
      </c>
      <c r="N271" s="173" t="s">
        <v>50</v>
      </c>
      <c r="P271" s="139">
        <f t="shared" si="31"/>
        <v>0</v>
      </c>
      <c r="Q271" s="139">
        <v>0</v>
      </c>
      <c r="R271" s="139">
        <f t="shared" si="32"/>
        <v>0</v>
      </c>
      <c r="S271" s="139">
        <v>0</v>
      </c>
      <c r="T271" s="140">
        <f t="shared" si="33"/>
        <v>0</v>
      </c>
      <c r="AR271" s="141" t="s">
        <v>216</v>
      </c>
      <c r="AT271" s="141" t="s">
        <v>213</v>
      </c>
      <c r="AU271" s="141" t="s">
        <v>86</v>
      </c>
      <c r="AY271" s="17" t="s">
        <v>187</v>
      </c>
      <c r="BE271" s="142">
        <f t="shared" si="34"/>
        <v>0</v>
      </c>
      <c r="BF271" s="142">
        <f t="shared" si="35"/>
        <v>0</v>
      </c>
      <c r="BG271" s="142">
        <f t="shared" si="36"/>
        <v>0</v>
      </c>
      <c r="BH271" s="142">
        <f t="shared" si="37"/>
        <v>0</v>
      </c>
      <c r="BI271" s="142">
        <f t="shared" si="38"/>
        <v>0</v>
      </c>
      <c r="BJ271" s="17" t="s">
        <v>86</v>
      </c>
      <c r="BK271" s="142">
        <f t="shared" si="39"/>
        <v>0</v>
      </c>
      <c r="BL271" s="17" t="s">
        <v>217</v>
      </c>
      <c r="BM271" s="141" t="s">
        <v>555</v>
      </c>
    </row>
    <row r="272" spans="2:65" s="1" customFormat="1" ht="24.2" customHeight="1" x14ac:dyDescent="0.2">
      <c r="B272" s="33"/>
      <c r="C272" s="130" t="s">
        <v>556</v>
      </c>
      <c r="D272" s="130" t="s">
        <v>188</v>
      </c>
      <c r="E272" s="131" t="s">
        <v>557</v>
      </c>
      <c r="F272" s="132" t="s">
        <v>558</v>
      </c>
      <c r="G272" s="133" t="s">
        <v>204</v>
      </c>
      <c r="H272" s="134">
        <v>20</v>
      </c>
      <c r="I272" s="135"/>
      <c r="J272" s="136">
        <f t="shared" si="30"/>
        <v>0</v>
      </c>
      <c r="K272" s="132" t="s">
        <v>192</v>
      </c>
      <c r="L272" s="33"/>
      <c r="M272" s="137" t="s">
        <v>35</v>
      </c>
      <c r="N272" s="138" t="s">
        <v>50</v>
      </c>
      <c r="P272" s="139">
        <f t="shared" si="31"/>
        <v>0</v>
      </c>
      <c r="Q272" s="139">
        <v>0</v>
      </c>
      <c r="R272" s="139">
        <f t="shared" si="32"/>
        <v>0</v>
      </c>
      <c r="S272" s="139">
        <v>0</v>
      </c>
      <c r="T272" s="140">
        <f t="shared" si="33"/>
        <v>0</v>
      </c>
      <c r="AR272" s="141" t="s">
        <v>193</v>
      </c>
      <c r="AT272" s="141" t="s">
        <v>188</v>
      </c>
      <c r="AU272" s="141" t="s">
        <v>86</v>
      </c>
      <c r="AY272" s="17" t="s">
        <v>187</v>
      </c>
      <c r="BE272" s="142">
        <f t="shared" si="34"/>
        <v>0</v>
      </c>
      <c r="BF272" s="142">
        <f t="shared" si="35"/>
        <v>0</v>
      </c>
      <c r="BG272" s="142">
        <f t="shared" si="36"/>
        <v>0</v>
      </c>
      <c r="BH272" s="142">
        <f t="shared" si="37"/>
        <v>0</v>
      </c>
      <c r="BI272" s="142">
        <f t="shared" si="38"/>
        <v>0</v>
      </c>
      <c r="BJ272" s="17" t="s">
        <v>86</v>
      </c>
      <c r="BK272" s="142">
        <f t="shared" si="39"/>
        <v>0</v>
      </c>
      <c r="BL272" s="17" t="s">
        <v>193</v>
      </c>
      <c r="BM272" s="141" t="s">
        <v>559</v>
      </c>
    </row>
    <row r="273" spans="2:65" s="1" customFormat="1" ht="24.2" customHeight="1" x14ac:dyDescent="0.2">
      <c r="B273" s="33"/>
      <c r="C273" s="164" t="s">
        <v>560</v>
      </c>
      <c r="D273" s="164" t="s">
        <v>213</v>
      </c>
      <c r="E273" s="165" t="s">
        <v>561</v>
      </c>
      <c r="F273" s="166" t="s">
        <v>562</v>
      </c>
      <c r="G273" s="167" t="s">
        <v>204</v>
      </c>
      <c r="H273" s="168">
        <v>20</v>
      </c>
      <c r="I273" s="169"/>
      <c r="J273" s="170">
        <f t="shared" si="30"/>
        <v>0</v>
      </c>
      <c r="K273" s="166" t="s">
        <v>192</v>
      </c>
      <c r="L273" s="171"/>
      <c r="M273" s="172" t="s">
        <v>35</v>
      </c>
      <c r="N273" s="173" t="s">
        <v>50</v>
      </c>
      <c r="P273" s="139">
        <f t="shared" si="31"/>
        <v>0</v>
      </c>
      <c r="Q273" s="139">
        <v>0</v>
      </c>
      <c r="R273" s="139">
        <f t="shared" si="32"/>
        <v>0</v>
      </c>
      <c r="S273" s="139">
        <v>0</v>
      </c>
      <c r="T273" s="140">
        <f t="shared" si="33"/>
        <v>0</v>
      </c>
      <c r="AR273" s="141" t="s">
        <v>216</v>
      </c>
      <c r="AT273" s="141" t="s">
        <v>213</v>
      </c>
      <c r="AU273" s="141" t="s">
        <v>86</v>
      </c>
      <c r="AY273" s="17" t="s">
        <v>187</v>
      </c>
      <c r="BE273" s="142">
        <f t="shared" si="34"/>
        <v>0</v>
      </c>
      <c r="BF273" s="142">
        <f t="shared" si="35"/>
        <v>0</v>
      </c>
      <c r="BG273" s="142">
        <f t="shared" si="36"/>
        <v>0</v>
      </c>
      <c r="BH273" s="142">
        <f t="shared" si="37"/>
        <v>0</v>
      </c>
      <c r="BI273" s="142">
        <f t="shared" si="38"/>
        <v>0</v>
      </c>
      <c r="BJ273" s="17" t="s">
        <v>86</v>
      </c>
      <c r="BK273" s="142">
        <f t="shared" si="39"/>
        <v>0</v>
      </c>
      <c r="BL273" s="17" t="s">
        <v>217</v>
      </c>
      <c r="BM273" s="141" t="s">
        <v>563</v>
      </c>
    </row>
    <row r="274" spans="2:65" s="1" customFormat="1" ht="24.2" customHeight="1" x14ac:dyDescent="0.2">
      <c r="B274" s="33"/>
      <c r="C274" s="130" t="s">
        <v>564</v>
      </c>
      <c r="D274" s="130" t="s">
        <v>188</v>
      </c>
      <c r="E274" s="131" t="s">
        <v>565</v>
      </c>
      <c r="F274" s="132" t="s">
        <v>566</v>
      </c>
      <c r="G274" s="133" t="s">
        <v>204</v>
      </c>
      <c r="H274" s="134">
        <v>1</v>
      </c>
      <c r="I274" s="135"/>
      <c r="J274" s="136">
        <f t="shared" si="30"/>
        <v>0</v>
      </c>
      <c r="K274" s="132" t="s">
        <v>192</v>
      </c>
      <c r="L274" s="33"/>
      <c r="M274" s="137" t="s">
        <v>35</v>
      </c>
      <c r="N274" s="138" t="s">
        <v>50</v>
      </c>
      <c r="P274" s="139">
        <f t="shared" si="31"/>
        <v>0</v>
      </c>
      <c r="Q274" s="139">
        <v>0</v>
      </c>
      <c r="R274" s="139">
        <f t="shared" si="32"/>
        <v>0</v>
      </c>
      <c r="S274" s="139">
        <v>0</v>
      </c>
      <c r="T274" s="140">
        <f t="shared" si="33"/>
        <v>0</v>
      </c>
      <c r="AR274" s="141" t="s">
        <v>193</v>
      </c>
      <c r="AT274" s="141" t="s">
        <v>188</v>
      </c>
      <c r="AU274" s="141" t="s">
        <v>86</v>
      </c>
      <c r="AY274" s="17" t="s">
        <v>187</v>
      </c>
      <c r="BE274" s="142">
        <f t="shared" si="34"/>
        <v>0</v>
      </c>
      <c r="BF274" s="142">
        <f t="shared" si="35"/>
        <v>0</v>
      </c>
      <c r="BG274" s="142">
        <f t="shared" si="36"/>
        <v>0</v>
      </c>
      <c r="BH274" s="142">
        <f t="shared" si="37"/>
        <v>0</v>
      </c>
      <c r="BI274" s="142">
        <f t="shared" si="38"/>
        <v>0</v>
      </c>
      <c r="BJ274" s="17" t="s">
        <v>86</v>
      </c>
      <c r="BK274" s="142">
        <f t="shared" si="39"/>
        <v>0</v>
      </c>
      <c r="BL274" s="17" t="s">
        <v>193</v>
      </c>
      <c r="BM274" s="141" t="s">
        <v>567</v>
      </c>
    </row>
    <row r="275" spans="2:65" s="1" customFormat="1" ht="24.2" customHeight="1" x14ac:dyDescent="0.2">
      <c r="B275" s="33"/>
      <c r="C275" s="164" t="s">
        <v>568</v>
      </c>
      <c r="D275" s="164" t="s">
        <v>213</v>
      </c>
      <c r="E275" s="165" t="s">
        <v>569</v>
      </c>
      <c r="F275" s="166" t="s">
        <v>570</v>
      </c>
      <c r="G275" s="167" t="s">
        <v>204</v>
      </c>
      <c r="H275" s="168">
        <v>1</v>
      </c>
      <c r="I275" s="169"/>
      <c r="J275" s="170">
        <f t="shared" si="30"/>
        <v>0</v>
      </c>
      <c r="K275" s="166" t="s">
        <v>192</v>
      </c>
      <c r="L275" s="171"/>
      <c r="M275" s="172" t="s">
        <v>35</v>
      </c>
      <c r="N275" s="173" t="s">
        <v>50</v>
      </c>
      <c r="P275" s="139">
        <f t="shared" si="31"/>
        <v>0</v>
      </c>
      <c r="Q275" s="139">
        <v>0</v>
      </c>
      <c r="R275" s="139">
        <f t="shared" si="32"/>
        <v>0</v>
      </c>
      <c r="S275" s="139">
        <v>0</v>
      </c>
      <c r="T275" s="140">
        <f t="shared" si="33"/>
        <v>0</v>
      </c>
      <c r="AR275" s="141" t="s">
        <v>395</v>
      </c>
      <c r="AT275" s="141" t="s">
        <v>213</v>
      </c>
      <c r="AU275" s="141" t="s">
        <v>86</v>
      </c>
      <c r="AY275" s="17" t="s">
        <v>187</v>
      </c>
      <c r="BE275" s="142">
        <f t="shared" si="34"/>
        <v>0</v>
      </c>
      <c r="BF275" s="142">
        <f t="shared" si="35"/>
        <v>0</v>
      </c>
      <c r="BG275" s="142">
        <f t="shared" si="36"/>
        <v>0</v>
      </c>
      <c r="BH275" s="142">
        <f t="shared" si="37"/>
        <v>0</v>
      </c>
      <c r="BI275" s="142">
        <f t="shared" si="38"/>
        <v>0</v>
      </c>
      <c r="BJ275" s="17" t="s">
        <v>86</v>
      </c>
      <c r="BK275" s="142">
        <f t="shared" si="39"/>
        <v>0</v>
      </c>
      <c r="BL275" s="17" t="s">
        <v>395</v>
      </c>
      <c r="BM275" s="141" t="s">
        <v>571</v>
      </c>
    </row>
    <row r="276" spans="2:65" s="1" customFormat="1" ht="24.2" customHeight="1" x14ac:dyDescent="0.2">
      <c r="B276" s="33"/>
      <c r="C276" s="130" t="s">
        <v>572</v>
      </c>
      <c r="D276" s="130" t="s">
        <v>188</v>
      </c>
      <c r="E276" s="131" t="s">
        <v>573</v>
      </c>
      <c r="F276" s="132" t="s">
        <v>574</v>
      </c>
      <c r="G276" s="133" t="s">
        <v>204</v>
      </c>
      <c r="H276" s="134">
        <v>1</v>
      </c>
      <c r="I276" s="135"/>
      <c r="J276" s="136">
        <f t="shared" si="30"/>
        <v>0</v>
      </c>
      <c r="K276" s="132" t="s">
        <v>192</v>
      </c>
      <c r="L276" s="33"/>
      <c r="M276" s="137" t="s">
        <v>35</v>
      </c>
      <c r="N276" s="138" t="s">
        <v>50</v>
      </c>
      <c r="P276" s="139">
        <f t="shared" si="31"/>
        <v>0</v>
      </c>
      <c r="Q276" s="139">
        <v>0</v>
      </c>
      <c r="R276" s="139">
        <f t="shared" si="32"/>
        <v>0</v>
      </c>
      <c r="S276" s="139">
        <v>0</v>
      </c>
      <c r="T276" s="140">
        <f t="shared" si="33"/>
        <v>0</v>
      </c>
      <c r="AR276" s="141" t="s">
        <v>193</v>
      </c>
      <c r="AT276" s="141" t="s">
        <v>188</v>
      </c>
      <c r="AU276" s="141" t="s">
        <v>86</v>
      </c>
      <c r="AY276" s="17" t="s">
        <v>187</v>
      </c>
      <c r="BE276" s="142">
        <f t="shared" si="34"/>
        <v>0</v>
      </c>
      <c r="BF276" s="142">
        <f t="shared" si="35"/>
        <v>0</v>
      </c>
      <c r="BG276" s="142">
        <f t="shared" si="36"/>
        <v>0</v>
      </c>
      <c r="BH276" s="142">
        <f t="shared" si="37"/>
        <v>0</v>
      </c>
      <c r="BI276" s="142">
        <f t="shared" si="38"/>
        <v>0</v>
      </c>
      <c r="BJ276" s="17" t="s">
        <v>86</v>
      </c>
      <c r="BK276" s="142">
        <f t="shared" si="39"/>
        <v>0</v>
      </c>
      <c r="BL276" s="17" t="s">
        <v>193</v>
      </c>
      <c r="BM276" s="141" t="s">
        <v>575</v>
      </c>
    </row>
    <row r="277" spans="2:65" s="1" customFormat="1" ht="16.5" customHeight="1" x14ac:dyDescent="0.2">
      <c r="B277" s="33"/>
      <c r="C277" s="164" t="s">
        <v>576</v>
      </c>
      <c r="D277" s="164" t="s">
        <v>213</v>
      </c>
      <c r="E277" s="165" t="s">
        <v>577</v>
      </c>
      <c r="F277" s="166" t="s">
        <v>578</v>
      </c>
      <c r="G277" s="167" t="s">
        <v>204</v>
      </c>
      <c r="H277" s="168">
        <v>1</v>
      </c>
      <c r="I277" s="169"/>
      <c r="J277" s="170">
        <f t="shared" si="30"/>
        <v>0</v>
      </c>
      <c r="K277" s="166" t="s">
        <v>192</v>
      </c>
      <c r="L277" s="171"/>
      <c r="M277" s="172" t="s">
        <v>35</v>
      </c>
      <c r="N277" s="173" t="s">
        <v>50</v>
      </c>
      <c r="P277" s="139">
        <f t="shared" si="31"/>
        <v>0</v>
      </c>
      <c r="Q277" s="139">
        <v>0</v>
      </c>
      <c r="R277" s="139">
        <f t="shared" si="32"/>
        <v>0</v>
      </c>
      <c r="S277" s="139">
        <v>0</v>
      </c>
      <c r="T277" s="140">
        <f t="shared" si="33"/>
        <v>0</v>
      </c>
      <c r="AR277" s="141" t="s">
        <v>395</v>
      </c>
      <c r="AT277" s="141" t="s">
        <v>213</v>
      </c>
      <c r="AU277" s="141" t="s">
        <v>86</v>
      </c>
      <c r="AY277" s="17" t="s">
        <v>187</v>
      </c>
      <c r="BE277" s="142">
        <f t="shared" si="34"/>
        <v>0</v>
      </c>
      <c r="BF277" s="142">
        <f t="shared" si="35"/>
        <v>0</v>
      </c>
      <c r="BG277" s="142">
        <f t="shared" si="36"/>
        <v>0</v>
      </c>
      <c r="BH277" s="142">
        <f t="shared" si="37"/>
        <v>0</v>
      </c>
      <c r="BI277" s="142">
        <f t="shared" si="38"/>
        <v>0</v>
      </c>
      <c r="BJ277" s="17" t="s">
        <v>86</v>
      </c>
      <c r="BK277" s="142">
        <f t="shared" si="39"/>
        <v>0</v>
      </c>
      <c r="BL277" s="17" t="s">
        <v>395</v>
      </c>
      <c r="BM277" s="141" t="s">
        <v>579</v>
      </c>
    </row>
    <row r="278" spans="2:65" s="1" customFormat="1" ht="29.25" x14ac:dyDescent="0.2">
      <c r="B278" s="33"/>
      <c r="D278" s="144" t="s">
        <v>298</v>
      </c>
      <c r="F278" s="176" t="s">
        <v>580</v>
      </c>
      <c r="I278" s="177"/>
      <c r="L278" s="33"/>
      <c r="M278" s="178"/>
      <c r="T278" s="54"/>
      <c r="AT278" s="17" t="s">
        <v>298</v>
      </c>
      <c r="AU278" s="17" t="s">
        <v>86</v>
      </c>
    </row>
    <row r="279" spans="2:65" s="1" customFormat="1" ht="24.2" customHeight="1" x14ac:dyDescent="0.2">
      <c r="B279" s="33"/>
      <c r="C279" s="130" t="s">
        <v>581</v>
      </c>
      <c r="D279" s="130" t="s">
        <v>188</v>
      </c>
      <c r="E279" s="131" t="s">
        <v>582</v>
      </c>
      <c r="F279" s="132" t="s">
        <v>583</v>
      </c>
      <c r="G279" s="133" t="s">
        <v>204</v>
      </c>
      <c r="H279" s="134">
        <v>1</v>
      </c>
      <c r="I279" s="135"/>
      <c r="J279" s="136">
        <f t="shared" ref="J279:J287" si="40">ROUND(I279*H279,2)</f>
        <v>0</v>
      </c>
      <c r="K279" s="132" t="s">
        <v>192</v>
      </c>
      <c r="L279" s="33"/>
      <c r="M279" s="137" t="s">
        <v>35</v>
      </c>
      <c r="N279" s="138" t="s">
        <v>50</v>
      </c>
      <c r="P279" s="139">
        <f t="shared" ref="P279:P287" si="41">O279*H279</f>
        <v>0</v>
      </c>
      <c r="Q279" s="139">
        <v>0</v>
      </c>
      <c r="R279" s="139">
        <f t="shared" ref="R279:R287" si="42">Q279*H279</f>
        <v>0</v>
      </c>
      <c r="S279" s="139">
        <v>0</v>
      </c>
      <c r="T279" s="140">
        <f t="shared" ref="T279:T287" si="43">S279*H279</f>
        <v>0</v>
      </c>
      <c r="AR279" s="141" t="s">
        <v>193</v>
      </c>
      <c r="AT279" s="141" t="s">
        <v>188</v>
      </c>
      <c r="AU279" s="141" t="s">
        <v>86</v>
      </c>
      <c r="AY279" s="17" t="s">
        <v>187</v>
      </c>
      <c r="BE279" s="142">
        <f t="shared" ref="BE279:BE287" si="44">IF(N279="základní",J279,0)</f>
        <v>0</v>
      </c>
      <c r="BF279" s="142">
        <f t="shared" ref="BF279:BF287" si="45">IF(N279="snížená",J279,0)</f>
        <v>0</v>
      </c>
      <c r="BG279" s="142">
        <f t="shared" ref="BG279:BG287" si="46">IF(N279="zákl. přenesená",J279,0)</f>
        <v>0</v>
      </c>
      <c r="BH279" s="142">
        <f t="shared" ref="BH279:BH287" si="47">IF(N279="sníž. přenesená",J279,0)</f>
        <v>0</v>
      </c>
      <c r="BI279" s="142">
        <f t="shared" ref="BI279:BI287" si="48">IF(N279="nulová",J279,0)</f>
        <v>0</v>
      </c>
      <c r="BJ279" s="17" t="s">
        <v>86</v>
      </c>
      <c r="BK279" s="142">
        <f t="shared" ref="BK279:BK287" si="49">ROUND(I279*H279,2)</f>
        <v>0</v>
      </c>
      <c r="BL279" s="17" t="s">
        <v>193</v>
      </c>
      <c r="BM279" s="141" t="s">
        <v>584</v>
      </c>
    </row>
    <row r="280" spans="2:65" s="1" customFormat="1" ht="24.2" customHeight="1" x14ac:dyDescent="0.2">
      <c r="B280" s="33"/>
      <c r="C280" s="164" t="s">
        <v>585</v>
      </c>
      <c r="D280" s="164" t="s">
        <v>213</v>
      </c>
      <c r="E280" s="165" t="s">
        <v>586</v>
      </c>
      <c r="F280" s="166" t="s">
        <v>587</v>
      </c>
      <c r="G280" s="167" t="s">
        <v>588</v>
      </c>
      <c r="H280" s="168">
        <v>1</v>
      </c>
      <c r="I280" s="169"/>
      <c r="J280" s="170">
        <f t="shared" si="40"/>
        <v>0</v>
      </c>
      <c r="K280" s="166" t="s">
        <v>192</v>
      </c>
      <c r="L280" s="171"/>
      <c r="M280" s="172" t="s">
        <v>35</v>
      </c>
      <c r="N280" s="173" t="s">
        <v>50</v>
      </c>
      <c r="P280" s="139">
        <f t="shared" si="41"/>
        <v>0</v>
      </c>
      <c r="Q280" s="139">
        <v>0</v>
      </c>
      <c r="R280" s="139">
        <f t="shared" si="42"/>
        <v>0</v>
      </c>
      <c r="S280" s="139">
        <v>0</v>
      </c>
      <c r="T280" s="140">
        <f t="shared" si="43"/>
        <v>0</v>
      </c>
      <c r="AR280" s="141" t="s">
        <v>395</v>
      </c>
      <c r="AT280" s="141" t="s">
        <v>213</v>
      </c>
      <c r="AU280" s="141" t="s">
        <v>86</v>
      </c>
      <c r="AY280" s="17" t="s">
        <v>187</v>
      </c>
      <c r="BE280" s="142">
        <f t="shared" si="44"/>
        <v>0</v>
      </c>
      <c r="BF280" s="142">
        <f t="shared" si="45"/>
        <v>0</v>
      </c>
      <c r="BG280" s="142">
        <f t="shared" si="46"/>
        <v>0</v>
      </c>
      <c r="BH280" s="142">
        <f t="shared" si="47"/>
        <v>0</v>
      </c>
      <c r="BI280" s="142">
        <f t="shared" si="48"/>
        <v>0</v>
      </c>
      <c r="BJ280" s="17" t="s">
        <v>86</v>
      </c>
      <c r="BK280" s="142">
        <f t="shared" si="49"/>
        <v>0</v>
      </c>
      <c r="BL280" s="17" t="s">
        <v>395</v>
      </c>
      <c r="BM280" s="141" t="s">
        <v>589</v>
      </c>
    </row>
    <row r="281" spans="2:65" s="1" customFormat="1" ht="24.2" customHeight="1" x14ac:dyDescent="0.2">
      <c r="B281" s="33"/>
      <c r="C281" s="130" t="s">
        <v>590</v>
      </c>
      <c r="D281" s="130" t="s">
        <v>188</v>
      </c>
      <c r="E281" s="131" t="s">
        <v>591</v>
      </c>
      <c r="F281" s="132" t="s">
        <v>592</v>
      </c>
      <c r="G281" s="133" t="s">
        <v>204</v>
      </c>
      <c r="H281" s="134">
        <v>1</v>
      </c>
      <c r="I281" s="135"/>
      <c r="J281" s="136">
        <f t="shared" si="40"/>
        <v>0</v>
      </c>
      <c r="K281" s="132" t="s">
        <v>192</v>
      </c>
      <c r="L281" s="33"/>
      <c r="M281" s="137" t="s">
        <v>35</v>
      </c>
      <c r="N281" s="138" t="s">
        <v>50</v>
      </c>
      <c r="P281" s="139">
        <f t="shared" si="41"/>
        <v>0</v>
      </c>
      <c r="Q281" s="139">
        <v>0</v>
      </c>
      <c r="R281" s="139">
        <f t="shared" si="42"/>
        <v>0</v>
      </c>
      <c r="S281" s="139">
        <v>0</v>
      </c>
      <c r="T281" s="140">
        <f t="shared" si="43"/>
        <v>0</v>
      </c>
      <c r="AR281" s="141" t="s">
        <v>193</v>
      </c>
      <c r="AT281" s="141" t="s">
        <v>188</v>
      </c>
      <c r="AU281" s="141" t="s">
        <v>86</v>
      </c>
      <c r="AY281" s="17" t="s">
        <v>187</v>
      </c>
      <c r="BE281" s="142">
        <f t="shared" si="44"/>
        <v>0</v>
      </c>
      <c r="BF281" s="142">
        <f t="shared" si="45"/>
        <v>0</v>
      </c>
      <c r="BG281" s="142">
        <f t="shared" si="46"/>
        <v>0</v>
      </c>
      <c r="BH281" s="142">
        <f t="shared" si="47"/>
        <v>0</v>
      </c>
      <c r="BI281" s="142">
        <f t="shared" si="48"/>
        <v>0</v>
      </c>
      <c r="BJ281" s="17" t="s">
        <v>86</v>
      </c>
      <c r="BK281" s="142">
        <f t="shared" si="49"/>
        <v>0</v>
      </c>
      <c r="BL281" s="17" t="s">
        <v>193</v>
      </c>
      <c r="BM281" s="141" t="s">
        <v>593</v>
      </c>
    </row>
    <row r="282" spans="2:65" s="1" customFormat="1" ht="16.5" customHeight="1" x14ac:dyDescent="0.2">
      <c r="B282" s="33"/>
      <c r="C282" s="164" t="s">
        <v>594</v>
      </c>
      <c r="D282" s="164" t="s">
        <v>213</v>
      </c>
      <c r="E282" s="165" t="s">
        <v>595</v>
      </c>
      <c r="F282" s="166" t="s">
        <v>596</v>
      </c>
      <c r="G282" s="167" t="s">
        <v>204</v>
      </c>
      <c r="H282" s="168">
        <v>1</v>
      </c>
      <c r="I282" s="169"/>
      <c r="J282" s="170">
        <f t="shared" si="40"/>
        <v>0</v>
      </c>
      <c r="K282" s="166" t="s">
        <v>192</v>
      </c>
      <c r="L282" s="171"/>
      <c r="M282" s="172" t="s">
        <v>35</v>
      </c>
      <c r="N282" s="173" t="s">
        <v>50</v>
      </c>
      <c r="P282" s="139">
        <f t="shared" si="41"/>
        <v>0</v>
      </c>
      <c r="Q282" s="139">
        <v>0</v>
      </c>
      <c r="R282" s="139">
        <f t="shared" si="42"/>
        <v>0</v>
      </c>
      <c r="S282" s="139">
        <v>0</v>
      </c>
      <c r="T282" s="140">
        <f t="shared" si="43"/>
        <v>0</v>
      </c>
      <c r="AR282" s="141" t="s">
        <v>395</v>
      </c>
      <c r="AT282" s="141" t="s">
        <v>213</v>
      </c>
      <c r="AU282" s="141" t="s">
        <v>86</v>
      </c>
      <c r="AY282" s="17" t="s">
        <v>187</v>
      </c>
      <c r="BE282" s="142">
        <f t="shared" si="44"/>
        <v>0</v>
      </c>
      <c r="BF282" s="142">
        <f t="shared" si="45"/>
        <v>0</v>
      </c>
      <c r="BG282" s="142">
        <f t="shared" si="46"/>
        <v>0</v>
      </c>
      <c r="BH282" s="142">
        <f t="shared" si="47"/>
        <v>0</v>
      </c>
      <c r="BI282" s="142">
        <f t="shared" si="48"/>
        <v>0</v>
      </c>
      <c r="BJ282" s="17" t="s">
        <v>86</v>
      </c>
      <c r="BK282" s="142">
        <f t="shared" si="49"/>
        <v>0</v>
      </c>
      <c r="BL282" s="17" t="s">
        <v>395</v>
      </c>
      <c r="BM282" s="141" t="s">
        <v>597</v>
      </c>
    </row>
    <row r="283" spans="2:65" s="1" customFormat="1" ht="16.5" customHeight="1" x14ac:dyDescent="0.2">
      <c r="B283" s="33"/>
      <c r="C283" s="130" t="s">
        <v>598</v>
      </c>
      <c r="D283" s="130" t="s">
        <v>188</v>
      </c>
      <c r="E283" s="131" t="s">
        <v>599</v>
      </c>
      <c r="F283" s="132" t="s">
        <v>600</v>
      </c>
      <c r="G283" s="133" t="s">
        <v>204</v>
      </c>
      <c r="H283" s="134">
        <v>1</v>
      </c>
      <c r="I283" s="135"/>
      <c r="J283" s="136">
        <f t="shared" si="40"/>
        <v>0</v>
      </c>
      <c r="K283" s="132" t="s">
        <v>192</v>
      </c>
      <c r="L283" s="33"/>
      <c r="M283" s="137" t="s">
        <v>35</v>
      </c>
      <c r="N283" s="138" t="s">
        <v>50</v>
      </c>
      <c r="P283" s="139">
        <f t="shared" si="41"/>
        <v>0</v>
      </c>
      <c r="Q283" s="139">
        <v>0</v>
      </c>
      <c r="R283" s="139">
        <f t="shared" si="42"/>
        <v>0</v>
      </c>
      <c r="S283" s="139">
        <v>0</v>
      </c>
      <c r="T283" s="140">
        <f t="shared" si="43"/>
        <v>0</v>
      </c>
      <c r="AR283" s="141" t="s">
        <v>193</v>
      </c>
      <c r="AT283" s="141" t="s">
        <v>188</v>
      </c>
      <c r="AU283" s="141" t="s">
        <v>86</v>
      </c>
      <c r="AY283" s="17" t="s">
        <v>187</v>
      </c>
      <c r="BE283" s="142">
        <f t="shared" si="44"/>
        <v>0</v>
      </c>
      <c r="BF283" s="142">
        <f t="shared" si="45"/>
        <v>0</v>
      </c>
      <c r="BG283" s="142">
        <f t="shared" si="46"/>
        <v>0</v>
      </c>
      <c r="BH283" s="142">
        <f t="shared" si="47"/>
        <v>0</v>
      </c>
      <c r="BI283" s="142">
        <f t="shared" si="48"/>
        <v>0</v>
      </c>
      <c r="BJ283" s="17" t="s">
        <v>86</v>
      </c>
      <c r="BK283" s="142">
        <f t="shared" si="49"/>
        <v>0</v>
      </c>
      <c r="BL283" s="17" t="s">
        <v>193</v>
      </c>
      <c r="BM283" s="141" t="s">
        <v>601</v>
      </c>
    </row>
    <row r="284" spans="2:65" s="1" customFormat="1" ht="16.5" customHeight="1" x14ac:dyDescent="0.2">
      <c r="B284" s="33"/>
      <c r="C284" s="130" t="s">
        <v>602</v>
      </c>
      <c r="D284" s="130" t="s">
        <v>188</v>
      </c>
      <c r="E284" s="131" t="s">
        <v>603</v>
      </c>
      <c r="F284" s="132" t="s">
        <v>604</v>
      </c>
      <c r="G284" s="133" t="s">
        <v>204</v>
      </c>
      <c r="H284" s="134">
        <v>1</v>
      </c>
      <c r="I284" s="135"/>
      <c r="J284" s="136">
        <f t="shared" si="40"/>
        <v>0</v>
      </c>
      <c r="K284" s="132" t="s">
        <v>192</v>
      </c>
      <c r="L284" s="33"/>
      <c r="M284" s="137" t="s">
        <v>35</v>
      </c>
      <c r="N284" s="138" t="s">
        <v>50</v>
      </c>
      <c r="P284" s="139">
        <f t="shared" si="41"/>
        <v>0</v>
      </c>
      <c r="Q284" s="139">
        <v>0</v>
      </c>
      <c r="R284" s="139">
        <f t="shared" si="42"/>
        <v>0</v>
      </c>
      <c r="S284" s="139">
        <v>0</v>
      </c>
      <c r="T284" s="140">
        <f t="shared" si="43"/>
        <v>0</v>
      </c>
      <c r="AR284" s="141" t="s">
        <v>193</v>
      </c>
      <c r="AT284" s="141" t="s">
        <v>188</v>
      </c>
      <c r="AU284" s="141" t="s">
        <v>86</v>
      </c>
      <c r="AY284" s="17" t="s">
        <v>187</v>
      </c>
      <c r="BE284" s="142">
        <f t="shared" si="44"/>
        <v>0</v>
      </c>
      <c r="BF284" s="142">
        <f t="shared" si="45"/>
        <v>0</v>
      </c>
      <c r="BG284" s="142">
        <f t="shared" si="46"/>
        <v>0</v>
      </c>
      <c r="BH284" s="142">
        <f t="shared" si="47"/>
        <v>0</v>
      </c>
      <c r="BI284" s="142">
        <f t="shared" si="48"/>
        <v>0</v>
      </c>
      <c r="BJ284" s="17" t="s">
        <v>86</v>
      </c>
      <c r="BK284" s="142">
        <f t="shared" si="49"/>
        <v>0</v>
      </c>
      <c r="BL284" s="17" t="s">
        <v>193</v>
      </c>
      <c r="BM284" s="141" t="s">
        <v>605</v>
      </c>
    </row>
    <row r="285" spans="2:65" s="1" customFormat="1" ht="16.5" customHeight="1" x14ac:dyDescent="0.2">
      <c r="B285" s="33"/>
      <c r="C285" s="164" t="s">
        <v>606</v>
      </c>
      <c r="D285" s="164" t="s">
        <v>213</v>
      </c>
      <c r="E285" s="165" t="s">
        <v>607</v>
      </c>
      <c r="F285" s="166" t="s">
        <v>608</v>
      </c>
      <c r="G285" s="167" t="s">
        <v>204</v>
      </c>
      <c r="H285" s="168">
        <v>1</v>
      </c>
      <c r="I285" s="169"/>
      <c r="J285" s="170">
        <f t="shared" si="40"/>
        <v>0</v>
      </c>
      <c r="K285" s="166" t="s">
        <v>192</v>
      </c>
      <c r="L285" s="171"/>
      <c r="M285" s="172" t="s">
        <v>35</v>
      </c>
      <c r="N285" s="173" t="s">
        <v>50</v>
      </c>
      <c r="P285" s="139">
        <f t="shared" si="41"/>
        <v>0</v>
      </c>
      <c r="Q285" s="139">
        <v>0</v>
      </c>
      <c r="R285" s="139">
        <f t="shared" si="42"/>
        <v>0</v>
      </c>
      <c r="S285" s="139">
        <v>0</v>
      </c>
      <c r="T285" s="140">
        <f t="shared" si="43"/>
        <v>0</v>
      </c>
      <c r="AR285" s="141" t="s">
        <v>216</v>
      </c>
      <c r="AT285" s="141" t="s">
        <v>213</v>
      </c>
      <c r="AU285" s="141" t="s">
        <v>86</v>
      </c>
      <c r="AY285" s="17" t="s">
        <v>187</v>
      </c>
      <c r="BE285" s="142">
        <f t="shared" si="44"/>
        <v>0</v>
      </c>
      <c r="BF285" s="142">
        <f t="shared" si="45"/>
        <v>0</v>
      </c>
      <c r="BG285" s="142">
        <f t="shared" si="46"/>
        <v>0</v>
      </c>
      <c r="BH285" s="142">
        <f t="shared" si="47"/>
        <v>0</v>
      </c>
      <c r="BI285" s="142">
        <f t="shared" si="48"/>
        <v>0</v>
      </c>
      <c r="BJ285" s="17" t="s">
        <v>86</v>
      </c>
      <c r="BK285" s="142">
        <f t="shared" si="49"/>
        <v>0</v>
      </c>
      <c r="BL285" s="17" t="s">
        <v>217</v>
      </c>
      <c r="BM285" s="141" t="s">
        <v>609</v>
      </c>
    </row>
    <row r="286" spans="2:65" s="1" customFormat="1" ht="16.5" customHeight="1" x14ac:dyDescent="0.2">
      <c r="B286" s="33"/>
      <c r="C286" s="164" t="s">
        <v>610</v>
      </c>
      <c r="D286" s="164" t="s">
        <v>213</v>
      </c>
      <c r="E286" s="165" t="s">
        <v>611</v>
      </c>
      <c r="F286" s="166" t="s">
        <v>612</v>
      </c>
      <c r="G286" s="167" t="s">
        <v>204</v>
      </c>
      <c r="H286" s="168">
        <v>1</v>
      </c>
      <c r="I286" s="169"/>
      <c r="J286" s="170">
        <f t="shared" si="40"/>
        <v>0</v>
      </c>
      <c r="K286" s="166" t="s">
        <v>192</v>
      </c>
      <c r="L286" s="171"/>
      <c r="M286" s="172" t="s">
        <v>35</v>
      </c>
      <c r="N286" s="173" t="s">
        <v>50</v>
      </c>
      <c r="P286" s="139">
        <f t="shared" si="41"/>
        <v>0</v>
      </c>
      <c r="Q286" s="139">
        <v>0</v>
      </c>
      <c r="R286" s="139">
        <f t="shared" si="42"/>
        <v>0</v>
      </c>
      <c r="S286" s="139">
        <v>0</v>
      </c>
      <c r="T286" s="140">
        <f t="shared" si="43"/>
        <v>0</v>
      </c>
      <c r="AR286" s="141" t="s">
        <v>216</v>
      </c>
      <c r="AT286" s="141" t="s">
        <v>213</v>
      </c>
      <c r="AU286" s="141" t="s">
        <v>86</v>
      </c>
      <c r="AY286" s="17" t="s">
        <v>187</v>
      </c>
      <c r="BE286" s="142">
        <f t="shared" si="44"/>
        <v>0</v>
      </c>
      <c r="BF286" s="142">
        <f t="shared" si="45"/>
        <v>0</v>
      </c>
      <c r="BG286" s="142">
        <f t="shared" si="46"/>
        <v>0</v>
      </c>
      <c r="BH286" s="142">
        <f t="shared" si="47"/>
        <v>0</v>
      </c>
      <c r="BI286" s="142">
        <f t="shared" si="48"/>
        <v>0</v>
      </c>
      <c r="BJ286" s="17" t="s">
        <v>86</v>
      </c>
      <c r="BK286" s="142">
        <f t="shared" si="49"/>
        <v>0</v>
      </c>
      <c r="BL286" s="17" t="s">
        <v>217</v>
      </c>
      <c r="BM286" s="141" t="s">
        <v>613</v>
      </c>
    </row>
    <row r="287" spans="2:65" s="1" customFormat="1" ht="24.2" customHeight="1" x14ac:dyDescent="0.2">
      <c r="B287" s="33"/>
      <c r="C287" s="164" t="s">
        <v>614</v>
      </c>
      <c r="D287" s="164" t="s">
        <v>213</v>
      </c>
      <c r="E287" s="165" t="s">
        <v>615</v>
      </c>
      <c r="F287" s="166" t="s">
        <v>616</v>
      </c>
      <c r="G287" s="167" t="s">
        <v>204</v>
      </c>
      <c r="H287" s="168">
        <v>1</v>
      </c>
      <c r="I287" s="169"/>
      <c r="J287" s="170">
        <f t="shared" si="40"/>
        <v>0</v>
      </c>
      <c r="K287" s="166" t="s">
        <v>192</v>
      </c>
      <c r="L287" s="171"/>
      <c r="M287" s="172" t="s">
        <v>35</v>
      </c>
      <c r="N287" s="173" t="s">
        <v>50</v>
      </c>
      <c r="P287" s="139">
        <f t="shared" si="41"/>
        <v>0</v>
      </c>
      <c r="Q287" s="139">
        <v>0</v>
      </c>
      <c r="R287" s="139">
        <f t="shared" si="42"/>
        <v>0</v>
      </c>
      <c r="S287" s="139">
        <v>0</v>
      </c>
      <c r="T287" s="140">
        <f t="shared" si="43"/>
        <v>0</v>
      </c>
      <c r="AR287" s="141" t="s">
        <v>395</v>
      </c>
      <c r="AT287" s="141" t="s">
        <v>213</v>
      </c>
      <c r="AU287" s="141" t="s">
        <v>86</v>
      </c>
      <c r="AY287" s="17" t="s">
        <v>187</v>
      </c>
      <c r="BE287" s="142">
        <f t="shared" si="44"/>
        <v>0</v>
      </c>
      <c r="BF287" s="142">
        <f t="shared" si="45"/>
        <v>0</v>
      </c>
      <c r="BG287" s="142">
        <f t="shared" si="46"/>
        <v>0</v>
      </c>
      <c r="BH287" s="142">
        <f t="shared" si="47"/>
        <v>0</v>
      </c>
      <c r="BI287" s="142">
        <f t="shared" si="48"/>
        <v>0</v>
      </c>
      <c r="BJ287" s="17" t="s">
        <v>86</v>
      </c>
      <c r="BK287" s="142">
        <f t="shared" si="49"/>
        <v>0</v>
      </c>
      <c r="BL287" s="17" t="s">
        <v>395</v>
      </c>
      <c r="BM287" s="141" t="s">
        <v>617</v>
      </c>
    </row>
    <row r="288" spans="2:65" s="1" customFormat="1" ht="19.5" x14ac:dyDescent="0.2">
      <c r="B288" s="33"/>
      <c r="D288" s="144" t="s">
        <v>298</v>
      </c>
      <c r="F288" s="176" t="s">
        <v>618</v>
      </c>
      <c r="I288" s="177"/>
      <c r="L288" s="33"/>
      <c r="M288" s="178"/>
      <c r="T288" s="54"/>
      <c r="AT288" s="17" t="s">
        <v>298</v>
      </c>
      <c r="AU288" s="17" t="s">
        <v>86</v>
      </c>
    </row>
    <row r="289" spans="2:65" s="1" customFormat="1" ht="16.5" customHeight="1" x14ac:dyDescent="0.2">
      <c r="B289" s="33"/>
      <c r="C289" s="130" t="s">
        <v>619</v>
      </c>
      <c r="D289" s="130" t="s">
        <v>188</v>
      </c>
      <c r="E289" s="131" t="s">
        <v>620</v>
      </c>
      <c r="F289" s="132" t="s">
        <v>621</v>
      </c>
      <c r="G289" s="133" t="s">
        <v>204</v>
      </c>
      <c r="H289" s="134">
        <v>1</v>
      </c>
      <c r="I289" s="135"/>
      <c r="J289" s="136">
        <f>ROUND(I289*H289,2)</f>
        <v>0</v>
      </c>
      <c r="K289" s="132" t="s">
        <v>192</v>
      </c>
      <c r="L289" s="33"/>
      <c r="M289" s="137" t="s">
        <v>35</v>
      </c>
      <c r="N289" s="138" t="s">
        <v>50</v>
      </c>
      <c r="P289" s="139">
        <f>O289*H289</f>
        <v>0</v>
      </c>
      <c r="Q289" s="139">
        <v>0</v>
      </c>
      <c r="R289" s="139">
        <f>Q289*H289</f>
        <v>0</v>
      </c>
      <c r="S289" s="139">
        <v>0</v>
      </c>
      <c r="T289" s="140">
        <f>S289*H289</f>
        <v>0</v>
      </c>
      <c r="AR289" s="141" t="s">
        <v>205</v>
      </c>
      <c r="AT289" s="141" t="s">
        <v>188</v>
      </c>
      <c r="AU289" s="141" t="s">
        <v>86</v>
      </c>
      <c r="AY289" s="17" t="s">
        <v>187</v>
      </c>
      <c r="BE289" s="142">
        <f>IF(N289="základní",J289,0)</f>
        <v>0</v>
      </c>
      <c r="BF289" s="142">
        <f>IF(N289="snížená",J289,0)</f>
        <v>0</v>
      </c>
      <c r="BG289" s="142">
        <f>IF(N289="zákl. přenesená",J289,0)</f>
        <v>0</v>
      </c>
      <c r="BH289" s="142">
        <f>IF(N289="sníž. přenesená",J289,0)</f>
        <v>0</v>
      </c>
      <c r="BI289" s="142">
        <f>IF(N289="nulová",J289,0)</f>
        <v>0</v>
      </c>
      <c r="BJ289" s="17" t="s">
        <v>86</v>
      </c>
      <c r="BK289" s="142">
        <f>ROUND(I289*H289,2)</f>
        <v>0</v>
      </c>
      <c r="BL289" s="17" t="s">
        <v>205</v>
      </c>
      <c r="BM289" s="141" t="s">
        <v>622</v>
      </c>
    </row>
    <row r="290" spans="2:65" s="1" customFormat="1" ht="16.5" customHeight="1" x14ac:dyDescent="0.2">
      <c r="B290" s="33"/>
      <c r="C290" s="164" t="s">
        <v>623</v>
      </c>
      <c r="D290" s="164" t="s">
        <v>213</v>
      </c>
      <c r="E290" s="165" t="s">
        <v>624</v>
      </c>
      <c r="F290" s="166" t="s">
        <v>625</v>
      </c>
      <c r="G290" s="167" t="s">
        <v>204</v>
      </c>
      <c r="H290" s="168">
        <v>2</v>
      </c>
      <c r="I290" s="169"/>
      <c r="J290" s="170">
        <f>ROUND(I290*H290,2)</f>
        <v>0</v>
      </c>
      <c r="K290" s="166" t="s">
        <v>192</v>
      </c>
      <c r="L290" s="171"/>
      <c r="M290" s="172" t="s">
        <v>35</v>
      </c>
      <c r="N290" s="173" t="s">
        <v>50</v>
      </c>
      <c r="P290" s="139">
        <f>O290*H290</f>
        <v>0</v>
      </c>
      <c r="Q290" s="139">
        <v>0</v>
      </c>
      <c r="R290" s="139">
        <f>Q290*H290</f>
        <v>0</v>
      </c>
      <c r="S290" s="139">
        <v>0</v>
      </c>
      <c r="T290" s="140">
        <f>S290*H290</f>
        <v>0</v>
      </c>
      <c r="AR290" s="141" t="s">
        <v>216</v>
      </c>
      <c r="AT290" s="141" t="s">
        <v>213</v>
      </c>
      <c r="AU290" s="141" t="s">
        <v>86</v>
      </c>
      <c r="AY290" s="17" t="s">
        <v>187</v>
      </c>
      <c r="BE290" s="142">
        <f>IF(N290="základní",J290,0)</f>
        <v>0</v>
      </c>
      <c r="BF290" s="142">
        <f>IF(N290="snížená",J290,0)</f>
        <v>0</v>
      </c>
      <c r="BG290" s="142">
        <f>IF(N290="zákl. přenesená",J290,0)</f>
        <v>0</v>
      </c>
      <c r="BH290" s="142">
        <f>IF(N290="sníž. přenesená",J290,0)</f>
        <v>0</v>
      </c>
      <c r="BI290" s="142">
        <f>IF(N290="nulová",J290,0)</f>
        <v>0</v>
      </c>
      <c r="BJ290" s="17" t="s">
        <v>86</v>
      </c>
      <c r="BK290" s="142">
        <f>ROUND(I290*H290,2)</f>
        <v>0</v>
      </c>
      <c r="BL290" s="17" t="s">
        <v>217</v>
      </c>
      <c r="BM290" s="141" t="s">
        <v>626</v>
      </c>
    </row>
    <row r="291" spans="2:65" s="1" customFormat="1" ht="21.75" customHeight="1" x14ac:dyDescent="0.2">
      <c r="B291" s="33"/>
      <c r="C291" s="164" t="s">
        <v>627</v>
      </c>
      <c r="D291" s="164" t="s">
        <v>213</v>
      </c>
      <c r="E291" s="165" t="s">
        <v>628</v>
      </c>
      <c r="F291" s="166" t="s">
        <v>629</v>
      </c>
      <c r="G291" s="167" t="s">
        <v>204</v>
      </c>
      <c r="H291" s="168">
        <v>1</v>
      </c>
      <c r="I291" s="169"/>
      <c r="J291" s="170">
        <f>ROUND(I291*H291,2)</f>
        <v>0</v>
      </c>
      <c r="K291" s="166" t="s">
        <v>192</v>
      </c>
      <c r="L291" s="171"/>
      <c r="M291" s="172" t="s">
        <v>35</v>
      </c>
      <c r="N291" s="173" t="s">
        <v>50</v>
      </c>
      <c r="P291" s="139">
        <f>O291*H291</f>
        <v>0</v>
      </c>
      <c r="Q291" s="139">
        <v>0</v>
      </c>
      <c r="R291" s="139">
        <f>Q291*H291</f>
        <v>0</v>
      </c>
      <c r="S291" s="139">
        <v>0</v>
      </c>
      <c r="T291" s="140">
        <f>S291*H291</f>
        <v>0</v>
      </c>
      <c r="AR291" s="141" t="s">
        <v>216</v>
      </c>
      <c r="AT291" s="141" t="s">
        <v>213</v>
      </c>
      <c r="AU291" s="141" t="s">
        <v>86</v>
      </c>
      <c r="AY291" s="17" t="s">
        <v>187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7" t="s">
        <v>86</v>
      </c>
      <c r="BK291" s="142">
        <f>ROUND(I291*H291,2)</f>
        <v>0</v>
      </c>
      <c r="BL291" s="17" t="s">
        <v>217</v>
      </c>
      <c r="BM291" s="141" t="s">
        <v>630</v>
      </c>
    </row>
    <row r="292" spans="2:65" s="1" customFormat="1" ht="19.5" x14ac:dyDescent="0.2">
      <c r="B292" s="33"/>
      <c r="D292" s="144" t="s">
        <v>298</v>
      </c>
      <c r="F292" s="176" t="s">
        <v>631</v>
      </c>
      <c r="I292" s="177"/>
      <c r="L292" s="33"/>
      <c r="M292" s="178"/>
      <c r="T292" s="54"/>
      <c r="AT292" s="17" t="s">
        <v>298</v>
      </c>
      <c r="AU292" s="17" t="s">
        <v>86</v>
      </c>
    </row>
    <row r="293" spans="2:65" s="1" customFormat="1" ht="16.5" customHeight="1" x14ac:dyDescent="0.2">
      <c r="B293" s="33"/>
      <c r="C293" s="130" t="s">
        <v>632</v>
      </c>
      <c r="D293" s="130" t="s">
        <v>188</v>
      </c>
      <c r="E293" s="131" t="s">
        <v>633</v>
      </c>
      <c r="F293" s="132" t="s">
        <v>634</v>
      </c>
      <c r="G293" s="133" t="s">
        <v>204</v>
      </c>
      <c r="H293" s="134">
        <v>2</v>
      </c>
      <c r="I293" s="135"/>
      <c r="J293" s="136">
        <f>ROUND(I293*H293,2)</f>
        <v>0</v>
      </c>
      <c r="K293" s="132" t="s">
        <v>192</v>
      </c>
      <c r="L293" s="33"/>
      <c r="M293" s="137" t="s">
        <v>35</v>
      </c>
      <c r="N293" s="138" t="s">
        <v>50</v>
      </c>
      <c r="P293" s="139">
        <f>O293*H293</f>
        <v>0</v>
      </c>
      <c r="Q293" s="139">
        <v>0</v>
      </c>
      <c r="R293" s="139">
        <f>Q293*H293</f>
        <v>0</v>
      </c>
      <c r="S293" s="139">
        <v>0</v>
      </c>
      <c r="T293" s="140">
        <f>S293*H293</f>
        <v>0</v>
      </c>
      <c r="AR293" s="141" t="s">
        <v>193</v>
      </c>
      <c r="AT293" s="141" t="s">
        <v>188</v>
      </c>
      <c r="AU293" s="141" t="s">
        <v>86</v>
      </c>
      <c r="AY293" s="17" t="s">
        <v>187</v>
      </c>
      <c r="BE293" s="142">
        <f>IF(N293="základní",J293,0)</f>
        <v>0</v>
      </c>
      <c r="BF293" s="142">
        <f>IF(N293="snížená",J293,0)</f>
        <v>0</v>
      </c>
      <c r="BG293" s="142">
        <f>IF(N293="zákl. přenesená",J293,0)</f>
        <v>0</v>
      </c>
      <c r="BH293" s="142">
        <f>IF(N293="sníž. přenesená",J293,0)</f>
        <v>0</v>
      </c>
      <c r="BI293" s="142">
        <f>IF(N293="nulová",J293,0)</f>
        <v>0</v>
      </c>
      <c r="BJ293" s="17" t="s">
        <v>86</v>
      </c>
      <c r="BK293" s="142">
        <f>ROUND(I293*H293,2)</f>
        <v>0</v>
      </c>
      <c r="BL293" s="17" t="s">
        <v>193</v>
      </c>
      <c r="BM293" s="141" t="s">
        <v>635</v>
      </c>
    </row>
    <row r="294" spans="2:65" s="11" customFormat="1" ht="22.9" customHeight="1" x14ac:dyDescent="0.2">
      <c r="B294" s="120"/>
      <c r="D294" s="121" t="s">
        <v>78</v>
      </c>
      <c r="E294" s="174" t="s">
        <v>636</v>
      </c>
      <c r="F294" s="174" t="s">
        <v>637</v>
      </c>
      <c r="I294" s="123"/>
      <c r="J294" s="175">
        <f>BK294</f>
        <v>0</v>
      </c>
      <c r="L294" s="120"/>
      <c r="M294" s="125"/>
      <c r="P294" s="126">
        <f>SUM(P295:P306)</f>
        <v>0</v>
      </c>
      <c r="R294" s="126">
        <f>SUM(R295:R306)</f>
        <v>0</v>
      </c>
      <c r="T294" s="127">
        <f>SUM(T295:T306)</f>
        <v>0</v>
      </c>
      <c r="AR294" s="121" t="s">
        <v>86</v>
      </c>
      <c r="AT294" s="128" t="s">
        <v>78</v>
      </c>
      <c r="AU294" s="128" t="s">
        <v>86</v>
      </c>
      <c r="AY294" s="121" t="s">
        <v>187</v>
      </c>
      <c r="BK294" s="129">
        <f>SUM(BK295:BK306)</f>
        <v>0</v>
      </c>
    </row>
    <row r="295" spans="2:65" s="1" customFormat="1" ht="16.5" customHeight="1" x14ac:dyDescent="0.2">
      <c r="B295" s="33"/>
      <c r="C295" s="164" t="s">
        <v>638</v>
      </c>
      <c r="D295" s="164" t="s">
        <v>213</v>
      </c>
      <c r="E295" s="165" t="s">
        <v>639</v>
      </c>
      <c r="F295" s="166" t="s">
        <v>640</v>
      </c>
      <c r="G295" s="167" t="s">
        <v>204</v>
      </c>
      <c r="H295" s="168">
        <v>2</v>
      </c>
      <c r="I295" s="169"/>
      <c r="J295" s="170">
        <f>ROUND(I295*H295,2)</f>
        <v>0</v>
      </c>
      <c r="K295" s="166" t="s">
        <v>192</v>
      </c>
      <c r="L295" s="171"/>
      <c r="M295" s="172" t="s">
        <v>35</v>
      </c>
      <c r="N295" s="173" t="s">
        <v>50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395</v>
      </c>
      <c r="AT295" s="141" t="s">
        <v>213</v>
      </c>
      <c r="AU295" s="141" t="s">
        <v>88</v>
      </c>
      <c r="AY295" s="17" t="s">
        <v>187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7" t="s">
        <v>86</v>
      </c>
      <c r="BK295" s="142">
        <f>ROUND(I295*H295,2)</f>
        <v>0</v>
      </c>
      <c r="BL295" s="17" t="s">
        <v>395</v>
      </c>
      <c r="BM295" s="141" t="s">
        <v>641</v>
      </c>
    </row>
    <row r="296" spans="2:65" s="1" customFormat="1" ht="16.5" customHeight="1" x14ac:dyDescent="0.2">
      <c r="B296" s="33"/>
      <c r="C296" s="130" t="s">
        <v>642</v>
      </c>
      <c r="D296" s="130" t="s">
        <v>188</v>
      </c>
      <c r="E296" s="131" t="s">
        <v>643</v>
      </c>
      <c r="F296" s="132" t="s">
        <v>644</v>
      </c>
      <c r="G296" s="133" t="s">
        <v>204</v>
      </c>
      <c r="H296" s="134">
        <v>1</v>
      </c>
      <c r="I296" s="135"/>
      <c r="J296" s="136">
        <f>ROUND(I296*H296,2)</f>
        <v>0</v>
      </c>
      <c r="K296" s="132" t="s">
        <v>192</v>
      </c>
      <c r="L296" s="33"/>
      <c r="M296" s="137" t="s">
        <v>35</v>
      </c>
      <c r="N296" s="138" t="s">
        <v>50</v>
      </c>
      <c r="P296" s="139">
        <f>O296*H296</f>
        <v>0</v>
      </c>
      <c r="Q296" s="139">
        <v>0</v>
      </c>
      <c r="R296" s="139">
        <f>Q296*H296</f>
        <v>0</v>
      </c>
      <c r="S296" s="139">
        <v>0</v>
      </c>
      <c r="T296" s="140">
        <f>S296*H296</f>
        <v>0</v>
      </c>
      <c r="AR296" s="141" t="s">
        <v>193</v>
      </c>
      <c r="AT296" s="141" t="s">
        <v>188</v>
      </c>
      <c r="AU296" s="141" t="s">
        <v>88</v>
      </c>
      <c r="AY296" s="17" t="s">
        <v>187</v>
      </c>
      <c r="BE296" s="142">
        <f>IF(N296="základní",J296,0)</f>
        <v>0</v>
      </c>
      <c r="BF296" s="142">
        <f>IF(N296="snížená",J296,0)</f>
        <v>0</v>
      </c>
      <c r="BG296" s="142">
        <f>IF(N296="zákl. přenesená",J296,0)</f>
        <v>0</v>
      </c>
      <c r="BH296" s="142">
        <f>IF(N296="sníž. přenesená",J296,0)</f>
        <v>0</v>
      </c>
      <c r="BI296" s="142">
        <f>IF(N296="nulová",J296,0)</f>
        <v>0</v>
      </c>
      <c r="BJ296" s="17" t="s">
        <v>86</v>
      </c>
      <c r="BK296" s="142">
        <f>ROUND(I296*H296,2)</f>
        <v>0</v>
      </c>
      <c r="BL296" s="17" t="s">
        <v>193</v>
      </c>
      <c r="BM296" s="141" t="s">
        <v>645</v>
      </c>
    </row>
    <row r="297" spans="2:65" s="1" customFormat="1" ht="16.5" customHeight="1" x14ac:dyDescent="0.2">
      <c r="B297" s="33"/>
      <c r="C297" s="130" t="s">
        <v>646</v>
      </c>
      <c r="D297" s="130" t="s">
        <v>188</v>
      </c>
      <c r="E297" s="131" t="s">
        <v>647</v>
      </c>
      <c r="F297" s="132" t="s">
        <v>648</v>
      </c>
      <c r="G297" s="133" t="s">
        <v>204</v>
      </c>
      <c r="H297" s="134">
        <v>1</v>
      </c>
      <c r="I297" s="135"/>
      <c r="J297" s="136">
        <f>ROUND(I297*H297,2)</f>
        <v>0</v>
      </c>
      <c r="K297" s="132" t="s">
        <v>192</v>
      </c>
      <c r="L297" s="33"/>
      <c r="M297" s="137" t="s">
        <v>35</v>
      </c>
      <c r="N297" s="138" t="s">
        <v>50</v>
      </c>
      <c r="P297" s="139">
        <f>O297*H297</f>
        <v>0</v>
      </c>
      <c r="Q297" s="139">
        <v>0</v>
      </c>
      <c r="R297" s="139">
        <f>Q297*H297</f>
        <v>0</v>
      </c>
      <c r="S297" s="139">
        <v>0</v>
      </c>
      <c r="T297" s="140">
        <f>S297*H297</f>
        <v>0</v>
      </c>
      <c r="AR297" s="141" t="s">
        <v>193</v>
      </c>
      <c r="AT297" s="141" t="s">
        <v>188</v>
      </c>
      <c r="AU297" s="141" t="s">
        <v>88</v>
      </c>
      <c r="AY297" s="17" t="s">
        <v>187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7" t="s">
        <v>86</v>
      </c>
      <c r="BK297" s="142">
        <f>ROUND(I297*H297,2)</f>
        <v>0</v>
      </c>
      <c r="BL297" s="17" t="s">
        <v>193</v>
      </c>
      <c r="BM297" s="141" t="s">
        <v>649</v>
      </c>
    </row>
    <row r="298" spans="2:65" s="1" customFormat="1" ht="19.5" x14ac:dyDescent="0.2">
      <c r="B298" s="33"/>
      <c r="D298" s="144" t="s">
        <v>298</v>
      </c>
      <c r="F298" s="176" t="s">
        <v>650</v>
      </c>
      <c r="I298" s="177"/>
      <c r="L298" s="33"/>
      <c r="M298" s="178"/>
      <c r="T298" s="54"/>
      <c r="AT298" s="17" t="s">
        <v>298</v>
      </c>
      <c r="AU298" s="17" t="s">
        <v>88</v>
      </c>
    </row>
    <row r="299" spans="2:65" s="1" customFormat="1" ht="16.5" customHeight="1" x14ac:dyDescent="0.2">
      <c r="B299" s="33"/>
      <c r="C299" s="164" t="s">
        <v>651</v>
      </c>
      <c r="D299" s="164" t="s">
        <v>213</v>
      </c>
      <c r="E299" s="165" t="s">
        <v>652</v>
      </c>
      <c r="F299" s="166" t="s">
        <v>653</v>
      </c>
      <c r="G299" s="167" t="s">
        <v>204</v>
      </c>
      <c r="H299" s="168">
        <v>1</v>
      </c>
      <c r="I299" s="169"/>
      <c r="J299" s="170">
        <f t="shared" ref="J299:J306" si="50">ROUND(I299*H299,2)</f>
        <v>0</v>
      </c>
      <c r="K299" s="166" t="s">
        <v>192</v>
      </c>
      <c r="L299" s="171"/>
      <c r="M299" s="172" t="s">
        <v>35</v>
      </c>
      <c r="N299" s="173" t="s">
        <v>50</v>
      </c>
      <c r="P299" s="139">
        <f t="shared" ref="P299:P306" si="51">O299*H299</f>
        <v>0</v>
      </c>
      <c r="Q299" s="139">
        <v>0</v>
      </c>
      <c r="R299" s="139">
        <f t="shared" ref="R299:R306" si="52">Q299*H299</f>
        <v>0</v>
      </c>
      <c r="S299" s="139">
        <v>0</v>
      </c>
      <c r="T299" s="140">
        <f t="shared" ref="T299:T306" si="53">S299*H299</f>
        <v>0</v>
      </c>
      <c r="AR299" s="141" t="s">
        <v>395</v>
      </c>
      <c r="AT299" s="141" t="s">
        <v>213</v>
      </c>
      <c r="AU299" s="141" t="s">
        <v>88</v>
      </c>
      <c r="AY299" s="17" t="s">
        <v>187</v>
      </c>
      <c r="BE299" s="142">
        <f t="shared" ref="BE299:BE306" si="54">IF(N299="základní",J299,0)</f>
        <v>0</v>
      </c>
      <c r="BF299" s="142">
        <f t="shared" ref="BF299:BF306" si="55">IF(N299="snížená",J299,0)</f>
        <v>0</v>
      </c>
      <c r="BG299" s="142">
        <f t="shared" ref="BG299:BG306" si="56">IF(N299="zákl. přenesená",J299,0)</f>
        <v>0</v>
      </c>
      <c r="BH299" s="142">
        <f t="shared" ref="BH299:BH306" si="57">IF(N299="sníž. přenesená",J299,0)</f>
        <v>0</v>
      </c>
      <c r="BI299" s="142">
        <f t="shared" ref="BI299:BI306" si="58">IF(N299="nulová",J299,0)</f>
        <v>0</v>
      </c>
      <c r="BJ299" s="17" t="s">
        <v>86</v>
      </c>
      <c r="BK299" s="142">
        <f t="shared" ref="BK299:BK306" si="59">ROUND(I299*H299,2)</f>
        <v>0</v>
      </c>
      <c r="BL299" s="17" t="s">
        <v>395</v>
      </c>
      <c r="BM299" s="141" t="s">
        <v>654</v>
      </c>
    </row>
    <row r="300" spans="2:65" s="1" customFormat="1" ht="16.5" customHeight="1" x14ac:dyDescent="0.2">
      <c r="B300" s="33"/>
      <c r="C300" s="130" t="s">
        <v>655</v>
      </c>
      <c r="D300" s="130" t="s">
        <v>188</v>
      </c>
      <c r="E300" s="131" t="s">
        <v>656</v>
      </c>
      <c r="F300" s="132" t="s">
        <v>657</v>
      </c>
      <c r="G300" s="133" t="s">
        <v>204</v>
      </c>
      <c r="H300" s="134">
        <v>10</v>
      </c>
      <c r="I300" s="135"/>
      <c r="J300" s="136">
        <f t="shared" si="50"/>
        <v>0</v>
      </c>
      <c r="K300" s="132" t="s">
        <v>192</v>
      </c>
      <c r="L300" s="33"/>
      <c r="M300" s="137" t="s">
        <v>35</v>
      </c>
      <c r="N300" s="138" t="s">
        <v>50</v>
      </c>
      <c r="P300" s="139">
        <f t="shared" si="51"/>
        <v>0</v>
      </c>
      <c r="Q300" s="139">
        <v>0</v>
      </c>
      <c r="R300" s="139">
        <f t="shared" si="52"/>
        <v>0</v>
      </c>
      <c r="S300" s="139">
        <v>0</v>
      </c>
      <c r="T300" s="140">
        <f t="shared" si="53"/>
        <v>0</v>
      </c>
      <c r="AR300" s="141" t="s">
        <v>193</v>
      </c>
      <c r="AT300" s="141" t="s">
        <v>188</v>
      </c>
      <c r="AU300" s="141" t="s">
        <v>88</v>
      </c>
      <c r="AY300" s="17" t="s">
        <v>187</v>
      </c>
      <c r="BE300" s="142">
        <f t="shared" si="54"/>
        <v>0</v>
      </c>
      <c r="BF300" s="142">
        <f t="shared" si="55"/>
        <v>0</v>
      </c>
      <c r="BG300" s="142">
        <f t="shared" si="56"/>
        <v>0</v>
      </c>
      <c r="BH300" s="142">
        <f t="shared" si="57"/>
        <v>0</v>
      </c>
      <c r="BI300" s="142">
        <f t="shared" si="58"/>
        <v>0</v>
      </c>
      <c r="BJ300" s="17" t="s">
        <v>86</v>
      </c>
      <c r="BK300" s="142">
        <f t="shared" si="59"/>
        <v>0</v>
      </c>
      <c r="BL300" s="17" t="s">
        <v>193</v>
      </c>
      <c r="BM300" s="141" t="s">
        <v>658</v>
      </c>
    </row>
    <row r="301" spans="2:65" s="1" customFormat="1" ht="16.5" customHeight="1" x14ac:dyDescent="0.2">
      <c r="B301" s="33"/>
      <c r="C301" s="164" t="s">
        <v>659</v>
      </c>
      <c r="D301" s="164" t="s">
        <v>213</v>
      </c>
      <c r="E301" s="165" t="s">
        <v>660</v>
      </c>
      <c r="F301" s="166" t="s">
        <v>661</v>
      </c>
      <c r="G301" s="167" t="s">
        <v>204</v>
      </c>
      <c r="H301" s="168">
        <v>1</v>
      </c>
      <c r="I301" s="169"/>
      <c r="J301" s="170">
        <f t="shared" si="50"/>
        <v>0</v>
      </c>
      <c r="K301" s="166" t="s">
        <v>192</v>
      </c>
      <c r="L301" s="171"/>
      <c r="M301" s="172" t="s">
        <v>35</v>
      </c>
      <c r="N301" s="173" t="s">
        <v>50</v>
      </c>
      <c r="P301" s="139">
        <f t="shared" si="51"/>
        <v>0</v>
      </c>
      <c r="Q301" s="139">
        <v>0</v>
      </c>
      <c r="R301" s="139">
        <f t="shared" si="52"/>
        <v>0</v>
      </c>
      <c r="S301" s="139">
        <v>0</v>
      </c>
      <c r="T301" s="140">
        <f t="shared" si="53"/>
        <v>0</v>
      </c>
      <c r="AR301" s="141" t="s">
        <v>395</v>
      </c>
      <c r="AT301" s="141" t="s">
        <v>213</v>
      </c>
      <c r="AU301" s="141" t="s">
        <v>88</v>
      </c>
      <c r="AY301" s="17" t="s">
        <v>187</v>
      </c>
      <c r="BE301" s="142">
        <f t="shared" si="54"/>
        <v>0</v>
      </c>
      <c r="BF301" s="142">
        <f t="shared" si="55"/>
        <v>0</v>
      </c>
      <c r="BG301" s="142">
        <f t="shared" si="56"/>
        <v>0</v>
      </c>
      <c r="BH301" s="142">
        <f t="shared" si="57"/>
        <v>0</v>
      </c>
      <c r="BI301" s="142">
        <f t="shared" si="58"/>
        <v>0</v>
      </c>
      <c r="BJ301" s="17" t="s">
        <v>86</v>
      </c>
      <c r="BK301" s="142">
        <f t="shared" si="59"/>
        <v>0</v>
      </c>
      <c r="BL301" s="17" t="s">
        <v>395</v>
      </c>
      <c r="BM301" s="141" t="s">
        <v>662</v>
      </c>
    </row>
    <row r="302" spans="2:65" s="1" customFormat="1" ht="16.5" customHeight="1" x14ac:dyDescent="0.2">
      <c r="B302" s="33"/>
      <c r="C302" s="164" t="s">
        <v>663</v>
      </c>
      <c r="D302" s="164" t="s">
        <v>213</v>
      </c>
      <c r="E302" s="165" t="s">
        <v>664</v>
      </c>
      <c r="F302" s="166" t="s">
        <v>665</v>
      </c>
      <c r="G302" s="167" t="s">
        <v>204</v>
      </c>
      <c r="H302" s="168">
        <v>1</v>
      </c>
      <c r="I302" s="169"/>
      <c r="J302" s="170">
        <f t="shared" si="50"/>
        <v>0</v>
      </c>
      <c r="K302" s="166" t="s">
        <v>192</v>
      </c>
      <c r="L302" s="171"/>
      <c r="M302" s="172" t="s">
        <v>35</v>
      </c>
      <c r="N302" s="173" t="s">
        <v>50</v>
      </c>
      <c r="P302" s="139">
        <f t="shared" si="51"/>
        <v>0</v>
      </c>
      <c r="Q302" s="139">
        <v>0</v>
      </c>
      <c r="R302" s="139">
        <f t="shared" si="52"/>
        <v>0</v>
      </c>
      <c r="S302" s="139">
        <v>0</v>
      </c>
      <c r="T302" s="140">
        <f t="shared" si="53"/>
        <v>0</v>
      </c>
      <c r="AR302" s="141" t="s">
        <v>395</v>
      </c>
      <c r="AT302" s="141" t="s">
        <v>213</v>
      </c>
      <c r="AU302" s="141" t="s">
        <v>88</v>
      </c>
      <c r="AY302" s="17" t="s">
        <v>187</v>
      </c>
      <c r="BE302" s="142">
        <f t="shared" si="54"/>
        <v>0</v>
      </c>
      <c r="BF302" s="142">
        <f t="shared" si="55"/>
        <v>0</v>
      </c>
      <c r="BG302" s="142">
        <f t="shared" si="56"/>
        <v>0</v>
      </c>
      <c r="BH302" s="142">
        <f t="shared" si="57"/>
        <v>0</v>
      </c>
      <c r="BI302" s="142">
        <f t="shared" si="58"/>
        <v>0</v>
      </c>
      <c r="BJ302" s="17" t="s">
        <v>86</v>
      </c>
      <c r="BK302" s="142">
        <f t="shared" si="59"/>
        <v>0</v>
      </c>
      <c r="BL302" s="17" t="s">
        <v>395</v>
      </c>
      <c r="BM302" s="141" t="s">
        <v>666</v>
      </c>
    </row>
    <row r="303" spans="2:65" s="1" customFormat="1" ht="16.5" customHeight="1" x14ac:dyDescent="0.2">
      <c r="B303" s="33"/>
      <c r="C303" s="164" t="s">
        <v>667</v>
      </c>
      <c r="D303" s="164" t="s">
        <v>213</v>
      </c>
      <c r="E303" s="165" t="s">
        <v>668</v>
      </c>
      <c r="F303" s="166" t="s">
        <v>669</v>
      </c>
      <c r="G303" s="167" t="s">
        <v>204</v>
      </c>
      <c r="H303" s="168">
        <v>3</v>
      </c>
      <c r="I303" s="169"/>
      <c r="J303" s="170">
        <f t="shared" si="50"/>
        <v>0</v>
      </c>
      <c r="K303" s="166" t="s">
        <v>192</v>
      </c>
      <c r="L303" s="171"/>
      <c r="M303" s="172" t="s">
        <v>35</v>
      </c>
      <c r="N303" s="173" t="s">
        <v>50</v>
      </c>
      <c r="P303" s="139">
        <f t="shared" si="51"/>
        <v>0</v>
      </c>
      <c r="Q303" s="139">
        <v>0</v>
      </c>
      <c r="R303" s="139">
        <f t="shared" si="52"/>
        <v>0</v>
      </c>
      <c r="S303" s="139">
        <v>0</v>
      </c>
      <c r="T303" s="140">
        <f t="shared" si="53"/>
        <v>0</v>
      </c>
      <c r="AR303" s="141" t="s">
        <v>395</v>
      </c>
      <c r="AT303" s="141" t="s">
        <v>213</v>
      </c>
      <c r="AU303" s="141" t="s">
        <v>88</v>
      </c>
      <c r="AY303" s="17" t="s">
        <v>187</v>
      </c>
      <c r="BE303" s="142">
        <f t="shared" si="54"/>
        <v>0</v>
      </c>
      <c r="BF303" s="142">
        <f t="shared" si="55"/>
        <v>0</v>
      </c>
      <c r="BG303" s="142">
        <f t="shared" si="56"/>
        <v>0</v>
      </c>
      <c r="BH303" s="142">
        <f t="shared" si="57"/>
        <v>0</v>
      </c>
      <c r="BI303" s="142">
        <f t="shared" si="58"/>
        <v>0</v>
      </c>
      <c r="BJ303" s="17" t="s">
        <v>86</v>
      </c>
      <c r="BK303" s="142">
        <f t="shared" si="59"/>
        <v>0</v>
      </c>
      <c r="BL303" s="17" t="s">
        <v>395</v>
      </c>
      <c r="BM303" s="141" t="s">
        <v>670</v>
      </c>
    </row>
    <row r="304" spans="2:65" s="1" customFormat="1" ht="16.5" customHeight="1" x14ac:dyDescent="0.2">
      <c r="B304" s="33"/>
      <c r="C304" s="164" t="s">
        <v>671</v>
      </c>
      <c r="D304" s="164" t="s">
        <v>213</v>
      </c>
      <c r="E304" s="165" t="s">
        <v>672</v>
      </c>
      <c r="F304" s="166" t="s">
        <v>673</v>
      </c>
      <c r="G304" s="167" t="s">
        <v>204</v>
      </c>
      <c r="H304" s="168">
        <v>3</v>
      </c>
      <c r="I304" s="169"/>
      <c r="J304" s="170">
        <f t="shared" si="50"/>
        <v>0</v>
      </c>
      <c r="K304" s="166" t="s">
        <v>192</v>
      </c>
      <c r="L304" s="171"/>
      <c r="M304" s="172" t="s">
        <v>35</v>
      </c>
      <c r="N304" s="173" t="s">
        <v>50</v>
      </c>
      <c r="P304" s="139">
        <f t="shared" si="51"/>
        <v>0</v>
      </c>
      <c r="Q304" s="139">
        <v>0</v>
      </c>
      <c r="R304" s="139">
        <f t="shared" si="52"/>
        <v>0</v>
      </c>
      <c r="S304" s="139">
        <v>0</v>
      </c>
      <c r="T304" s="140">
        <f t="shared" si="53"/>
        <v>0</v>
      </c>
      <c r="AR304" s="141" t="s">
        <v>395</v>
      </c>
      <c r="AT304" s="141" t="s">
        <v>213</v>
      </c>
      <c r="AU304" s="141" t="s">
        <v>88</v>
      </c>
      <c r="AY304" s="17" t="s">
        <v>187</v>
      </c>
      <c r="BE304" s="142">
        <f t="shared" si="54"/>
        <v>0</v>
      </c>
      <c r="BF304" s="142">
        <f t="shared" si="55"/>
        <v>0</v>
      </c>
      <c r="BG304" s="142">
        <f t="shared" si="56"/>
        <v>0</v>
      </c>
      <c r="BH304" s="142">
        <f t="shared" si="57"/>
        <v>0</v>
      </c>
      <c r="BI304" s="142">
        <f t="shared" si="58"/>
        <v>0</v>
      </c>
      <c r="BJ304" s="17" t="s">
        <v>86</v>
      </c>
      <c r="BK304" s="142">
        <f t="shared" si="59"/>
        <v>0</v>
      </c>
      <c r="BL304" s="17" t="s">
        <v>395</v>
      </c>
      <c r="BM304" s="141" t="s">
        <v>674</v>
      </c>
    </row>
    <row r="305" spans="2:65" s="1" customFormat="1" ht="16.5" customHeight="1" x14ac:dyDescent="0.2">
      <c r="B305" s="33"/>
      <c r="C305" s="164" t="s">
        <v>675</v>
      </c>
      <c r="D305" s="164" t="s">
        <v>213</v>
      </c>
      <c r="E305" s="165" t="s">
        <v>676</v>
      </c>
      <c r="F305" s="166" t="s">
        <v>677</v>
      </c>
      <c r="G305" s="167" t="s">
        <v>204</v>
      </c>
      <c r="H305" s="168">
        <v>1</v>
      </c>
      <c r="I305" s="169"/>
      <c r="J305" s="170">
        <f t="shared" si="50"/>
        <v>0</v>
      </c>
      <c r="K305" s="166" t="s">
        <v>192</v>
      </c>
      <c r="L305" s="171"/>
      <c r="M305" s="172" t="s">
        <v>35</v>
      </c>
      <c r="N305" s="173" t="s">
        <v>50</v>
      </c>
      <c r="P305" s="139">
        <f t="shared" si="51"/>
        <v>0</v>
      </c>
      <c r="Q305" s="139">
        <v>0</v>
      </c>
      <c r="R305" s="139">
        <f t="shared" si="52"/>
        <v>0</v>
      </c>
      <c r="S305" s="139">
        <v>0</v>
      </c>
      <c r="T305" s="140">
        <f t="shared" si="53"/>
        <v>0</v>
      </c>
      <c r="AR305" s="141" t="s">
        <v>395</v>
      </c>
      <c r="AT305" s="141" t="s">
        <v>213</v>
      </c>
      <c r="AU305" s="141" t="s">
        <v>88</v>
      </c>
      <c r="AY305" s="17" t="s">
        <v>187</v>
      </c>
      <c r="BE305" s="142">
        <f t="shared" si="54"/>
        <v>0</v>
      </c>
      <c r="BF305" s="142">
        <f t="shared" si="55"/>
        <v>0</v>
      </c>
      <c r="BG305" s="142">
        <f t="shared" si="56"/>
        <v>0</v>
      </c>
      <c r="BH305" s="142">
        <f t="shared" si="57"/>
        <v>0</v>
      </c>
      <c r="BI305" s="142">
        <f t="shared" si="58"/>
        <v>0</v>
      </c>
      <c r="BJ305" s="17" t="s">
        <v>86</v>
      </c>
      <c r="BK305" s="142">
        <f t="shared" si="59"/>
        <v>0</v>
      </c>
      <c r="BL305" s="17" t="s">
        <v>395</v>
      </c>
      <c r="BM305" s="141" t="s">
        <v>678</v>
      </c>
    </row>
    <row r="306" spans="2:65" s="1" customFormat="1" ht="16.5" customHeight="1" x14ac:dyDescent="0.2">
      <c r="B306" s="33"/>
      <c r="C306" s="164" t="s">
        <v>679</v>
      </c>
      <c r="D306" s="164" t="s">
        <v>213</v>
      </c>
      <c r="E306" s="165" t="s">
        <v>680</v>
      </c>
      <c r="F306" s="166" t="s">
        <v>681</v>
      </c>
      <c r="G306" s="167" t="s">
        <v>204</v>
      </c>
      <c r="H306" s="168">
        <v>1</v>
      </c>
      <c r="I306" s="169"/>
      <c r="J306" s="170">
        <f t="shared" si="50"/>
        <v>0</v>
      </c>
      <c r="K306" s="166" t="s">
        <v>192</v>
      </c>
      <c r="L306" s="171"/>
      <c r="M306" s="172" t="s">
        <v>35</v>
      </c>
      <c r="N306" s="173" t="s">
        <v>50</v>
      </c>
      <c r="P306" s="139">
        <f t="shared" si="51"/>
        <v>0</v>
      </c>
      <c r="Q306" s="139">
        <v>0</v>
      </c>
      <c r="R306" s="139">
        <f t="shared" si="52"/>
        <v>0</v>
      </c>
      <c r="S306" s="139">
        <v>0</v>
      </c>
      <c r="T306" s="140">
        <f t="shared" si="53"/>
        <v>0</v>
      </c>
      <c r="AR306" s="141" t="s">
        <v>395</v>
      </c>
      <c r="AT306" s="141" t="s">
        <v>213</v>
      </c>
      <c r="AU306" s="141" t="s">
        <v>88</v>
      </c>
      <c r="AY306" s="17" t="s">
        <v>187</v>
      </c>
      <c r="BE306" s="142">
        <f t="shared" si="54"/>
        <v>0</v>
      </c>
      <c r="BF306" s="142">
        <f t="shared" si="55"/>
        <v>0</v>
      </c>
      <c r="BG306" s="142">
        <f t="shared" si="56"/>
        <v>0</v>
      </c>
      <c r="BH306" s="142">
        <f t="shared" si="57"/>
        <v>0</v>
      </c>
      <c r="BI306" s="142">
        <f t="shared" si="58"/>
        <v>0</v>
      </c>
      <c r="BJ306" s="17" t="s">
        <v>86</v>
      </c>
      <c r="BK306" s="142">
        <f t="shared" si="59"/>
        <v>0</v>
      </c>
      <c r="BL306" s="17" t="s">
        <v>395</v>
      </c>
      <c r="BM306" s="141" t="s">
        <v>682</v>
      </c>
    </row>
    <row r="307" spans="2:65" s="11" customFormat="1" ht="25.9" customHeight="1" x14ac:dyDescent="0.2">
      <c r="B307" s="120"/>
      <c r="D307" s="121" t="s">
        <v>78</v>
      </c>
      <c r="E307" s="122" t="s">
        <v>683</v>
      </c>
      <c r="F307" s="122" t="s">
        <v>684</v>
      </c>
      <c r="I307" s="123"/>
      <c r="J307" s="124">
        <f>BK307</f>
        <v>0</v>
      </c>
      <c r="L307" s="120"/>
      <c r="M307" s="125"/>
      <c r="P307" s="126">
        <f>SUM(P308:P315)</f>
        <v>0</v>
      </c>
      <c r="R307" s="126">
        <f>SUM(R308:R315)</f>
        <v>0</v>
      </c>
      <c r="T307" s="127">
        <f>SUM(T308:T315)</f>
        <v>0</v>
      </c>
      <c r="AR307" s="121" t="s">
        <v>86</v>
      </c>
      <c r="AT307" s="128" t="s">
        <v>78</v>
      </c>
      <c r="AU307" s="128" t="s">
        <v>79</v>
      </c>
      <c r="AY307" s="121" t="s">
        <v>187</v>
      </c>
      <c r="BK307" s="129">
        <f>SUM(BK308:BK315)</f>
        <v>0</v>
      </c>
    </row>
    <row r="308" spans="2:65" s="1" customFormat="1" ht="16.5" customHeight="1" x14ac:dyDescent="0.2">
      <c r="B308" s="33"/>
      <c r="C308" s="130" t="s">
        <v>685</v>
      </c>
      <c r="D308" s="130" t="s">
        <v>188</v>
      </c>
      <c r="E308" s="131" t="s">
        <v>686</v>
      </c>
      <c r="F308" s="132" t="s">
        <v>687</v>
      </c>
      <c r="G308" s="133" t="s">
        <v>204</v>
      </c>
      <c r="H308" s="134">
        <v>12</v>
      </c>
      <c r="I308" s="135"/>
      <c r="J308" s="136">
        <f>ROUND(I308*H308,2)</f>
        <v>0</v>
      </c>
      <c r="K308" s="132" t="s">
        <v>192</v>
      </c>
      <c r="L308" s="33"/>
      <c r="M308" s="137" t="s">
        <v>35</v>
      </c>
      <c r="N308" s="138" t="s">
        <v>50</v>
      </c>
      <c r="P308" s="139">
        <f>O308*H308</f>
        <v>0</v>
      </c>
      <c r="Q308" s="139">
        <v>0</v>
      </c>
      <c r="R308" s="139">
        <f>Q308*H308</f>
        <v>0</v>
      </c>
      <c r="S308" s="139">
        <v>0</v>
      </c>
      <c r="T308" s="140">
        <f>S308*H308</f>
        <v>0</v>
      </c>
      <c r="AR308" s="141" t="s">
        <v>86</v>
      </c>
      <c r="AT308" s="141" t="s">
        <v>188</v>
      </c>
      <c r="AU308" s="141" t="s">
        <v>86</v>
      </c>
      <c r="AY308" s="17" t="s">
        <v>187</v>
      </c>
      <c r="BE308" s="142">
        <f>IF(N308="základní",J308,0)</f>
        <v>0</v>
      </c>
      <c r="BF308" s="142">
        <f>IF(N308="snížená",J308,0)</f>
        <v>0</v>
      </c>
      <c r="BG308" s="142">
        <f>IF(N308="zákl. přenesená",J308,0)</f>
        <v>0</v>
      </c>
      <c r="BH308" s="142">
        <f>IF(N308="sníž. přenesená",J308,0)</f>
        <v>0</v>
      </c>
      <c r="BI308" s="142">
        <f>IF(N308="nulová",J308,0)</f>
        <v>0</v>
      </c>
      <c r="BJ308" s="17" t="s">
        <v>86</v>
      </c>
      <c r="BK308" s="142">
        <f>ROUND(I308*H308,2)</f>
        <v>0</v>
      </c>
      <c r="BL308" s="17" t="s">
        <v>86</v>
      </c>
      <c r="BM308" s="141" t="s">
        <v>688</v>
      </c>
    </row>
    <row r="309" spans="2:65" s="1" customFormat="1" ht="16.5" customHeight="1" x14ac:dyDescent="0.2">
      <c r="B309" s="33"/>
      <c r="C309" s="130" t="s">
        <v>689</v>
      </c>
      <c r="D309" s="130" t="s">
        <v>188</v>
      </c>
      <c r="E309" s="131" t="s">
        <v>690</v>
      </c>
      <c r="F309" s="132" t="s">
        <v>691</v>
      </c>
      <c r="G309" s="133" t="s">
        <v>204</v>
      </c>
      <c r="H309" s="134">
        <v>2</v>
      </c>
      <c r="I309" s="135"/>
      <c r="J309" s="136">
        <f>ROUND(I309*H309,2)</f>
        <v>0</v>
      </c>
      <c r="K309" s="132" t="s">
        <v>192</v>
      </c>
      <c r="L309" s="33"/>
      <c r="M309" s="137" t="s">
        <v>35</v>
      </c>
      <c r="N309" s="138" t="s">
        <v>50</v>
      </c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AR309" s="141" t="s">
        <v>86</v>
      </c>
      <c r="AT309" s="141" t="s">
        <v>188</v>
      </c>
      <c r="AU309" s="141" t="s">
        <v>86</v>
      </c>
      <c r="AY309" s="17" t="s">
        <v>187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7" t="s">
        <v>86</v>
      </c>
      <c r="BK309" s="142">
        <f>ROUND(I309*H309,2)</f>
        <v>0</v>
      </c>
      <c r="BL309" s="17" t="s">
        <v>86</v>
      </c>
      <c r="BM309" s="141" t="s">
        <v>692</v>
      </c>
    </row>
    <row r="310" spans="2:65" s="1" customFormat="1" ht="16.5" customHeight="1" x14ac:dyDescent="0.2">
      <c r="B310" s="33"/>
      <c r="C310" s="130" t="s">
        <v>693</v>
      </c>
      <c r="D310" s="130" t="s">
        <v>188</v>
      </c>
      <c r="E310" s="131" t="s">
        <v>694</v>
      </c>
      <c r="F310" s="132" t="s">
        <v>695</v>
      </c>
      <c r="G310" s="133" t="s">
        <v>204</v>
      </c>
      <c r="H310" s="134">
        <v>3</v>
      </c>
      <c r="I310" s="135"/>
      <c r="J310" s="136">
        <f>ROUND(I310*H310,2)</f>
        <v>0</v>
      </c>
      <c r="K310" s="132" t="s">
        <v>192</v>
      </c>
      <c r="L310" s="33"/>
      <c r="M310" s="137" t="s">
        <v>35</v>
      </c>
      <c r="N310" s="138" t="s">
        <v>50</v>
      </c>
      <c r="P310" s="139">
        <f>O310*H310</f>
        <v>0</v>
      </c>
      <c r="Q310" s="139">
        <v>0</v>
      </c>
      <c r="R310" s="139">
        <f>Q310*H310</f>
        <v>0</v>
      </c>
      <c r="S310" s="139">
        <v>0</v>
      </c>
      <c r="T310" s="140">
        <f>S310*H310</f>
        <v>0</v>
      </c>
      <c r="AR310" s="141" t="s">
        <v>86</v>
      </c>
      <c r="AT310" s="141" t="s">
        <v>188</v>
      </c>
      <c r="AU310" s="141" t="s">
        <v>86</v>
      </c>
      <c r="AY310" s="17" t="s">
        <v>187</v>
      </c>
      <c r="BE310" s="142">
        <f>IF(N310="základní",J310,0)</f>
        <v>0</v>
      </c>
      <c r="BF310" s="142">
        <f>IF(N310="snížená",J310,0)</f>
        <v>0</v>
      </c>
      <c r="BG310" s="142">
        <f>IF(N310="zákl. přenesená",J310,0)</f>
        <v>0</v>
      </c>
      <c r="BH310" s="142">
        <f>IF(N310="sníž. přenesená",J310,0)</f>
        <v>0</v>
      </c>
      <c r="BI310" s="142">
        <f>IF(N310="nulová",J310,0)</f>
        <v>0</v>
      </c>
      <c r="BJ310" s="17" t="s">
        <v>86</v>
      </c>
      <c r="BK310" s="142">
        <f>ROUND(I310*H310,2)</f>
        <v>0</v>
      </c>
      <c r="BL310" s="17" t="s">
        <v>86</v>
      </c>
      <c r="BM310" s="141" t="s">
        <v>696</v>
      </c>
    </row>
    <row r="311" spans="2:65" s="1" customFormat="1" ht="16.5" customHeight="1" x14ac:dyDescent="0.2">
      <c r="B311" s="33"/>
      <c r="C311" s="130" t="s">
        <v>697</v>
      </c>
      <c r="D311" s="130" t="s">
        <v>188</v>
      </c>
      <c r="E311" s="131" t="s">
        <v>698</v>
      </c>
      <c r="F311" s="132" t="s">
        <v>699</v>
      </c>
      <c r="G311" s="133" t="s">
        <v>204</v>
      </c>
      <c r="H311" s="134">
        <v>1</v>
      </c>
      <c r="I311" s="135"/>
      <c r="J311" s="136">
        <f>ROUND(I311*H311,2)</f>
        <v>0</v>
      </c>
      <c r="K311" s="132" t="s">
        <v>192</v>
      </c>
      <c r="L311" s="33"/>
      <c r="M311" s="137" t="s">
        <v>35</v>
      </c>
      <c r="N311" s="138" t="s">
        <v>50</v>
      </c>
      <c r="P311" s="139">
        <f>O311*H311</f>
        <v>0</v>
      </c>
      <c r="Q311" s="139">
        <v>0</v>
      </c>
      <c r="R311" s="139">
        <f>Q311*H311</f>
        <v>0</v>
      </c>
      <c r="S311" s="139">
        <v>0</v>
      </c>
      <c r="T311" s="140">
        <f>S311*H311</f>
        <v>0</v>
      </c>
      <c r="AR311" s="141" t="s">
        <v>86</v>
      </c>
      <c r="AT311" s="141" t="s">
        <v>188</v>
      </c>
      <c r="AU311" s="141" t="s">
        <v>86</v>
      </c>
      <c r="AY311" s="17" t="s">
        <v>187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7" t="s">
        <v>86</v>
      </c>
      <c r="BK311" s="142">
        <f>ROUND(I311*H311,2)</f>
        <v>0</v>
      </c>
      <c r="BL311" s="17" t="s">
        <v>86</v>
      </c>
      <c r="BM311" s="141" t="s">
        <v>700</v>
      </c>
    </row>
    <row r="312" spans="2:65" s="1" customFormat="1" ht="16.5" customHeight="1" x14ac:dyDescent="0.2">
      <c r="B312" s="33"/>
      <c r="C312" s="130" t="s">
        <v>701</v>
      </c>
      <c r="D312" s="130" t="s">
        <v>188</v>
      </c>
      <c r="E312" s="131" t="s">
        <v>702</v>
      </c>
      <c r="F312" s="132" t="s">
        <v>703</v>
      </c>
      <c r="G312" s="133" t="s">
        <v>204</v>
      </c>
      <c r="H312" s="134">
        <v>2</v>
      </c>
      <c r="I312" s="135"/>
      <c r="J312" s="136">
        <f>ROUND(I312*H312,2)</f>
        <v>0</v>
      </c>
      <c r="K312" s="132" t="s">
        <v>192</v>
      </c>
      <c r="L312" s="33"/>
      <c r="M312" s="137" t="s">
        <v>35</v>
      </c>
      <c r="N312" s="138" t="s">
        <v>50</v>
      </c>
      <c r="P312" s="139">
        <f>O312*H312</f>
        <v>0</v>
      </c>
      <c r="Q312" s="139">
        <v>0</v>
      </c>
      <c r="R312" s="139">
        <f>Q312*H312</f>
        <v>0</v>
      </c>
      <c r="S312" s="139">
        <v>0</v>
      </c>
      <c r="T312" s="140">
        <f>S312*H312</f>
        <v>0</v>
      </c>
      <c r="AR312" s="141" t="s">
        <v>86</v>
      </c>
      <c r="AT312" s="141" t="s">
        <v>188</v>
      </c>
      <c r="AU312" s="141" t="s">
        <v>86</v>
      </c>
      <c r="AY312" s="17" t="s">
        <v>187</v>
      </c>
      <c r="BE312" s="142">
        <f>IF(N312="základní",J312,0)</f>
        <v>0</v>
      </c>
      <c r="BF312" s="142">
        <f>IF(N312="snížená",J312,0)</f>
        <v>0</v>
      </c>
      <c r="BG312" s="142">
        <f>IF(N312="zákl. přenesená",J312,0)</f>
        <v>0</v>
      </c>
      <c r="BH312" s="142">
        <f>IF(N312="sníž. přenesená",J312,0)</f>
        <v>0</v>
      </c>
      <c r="BI312" s="142">
        <f>IF(N312="nulová",J312,0)</f>
        <v>0</v>
      </c>
      <c r="BJ312" s="17" t="s">
        <v>86</v>
      </c>
      <c r="BK312" s="142">
        <f>ROUND(I312*H312,2)</f>
        <v>0</v>
      </c>
      <c r="BL312" s="17" t="s">
        <v>86</v>
      </c>
      <c r="BM312" s="141" t="s">
        <v>704</v>
      </c>
    </row>
    <row r="313" spans="2:65" s="1" customFormat="1" ht="19.5" x14ac:dyDescent="0.2">
      <c r="B313" s="33"/>
      <c r="D313" s="144" t="s">
        <v>298</v>
      </c>
      <c r="F313" s="176" t="s">
        <v>705</v>
      </c>
      <c r="I313" s="177"/>
      <c r="L313" s="33"/>
      <c r="M313" s="178"/>
      <c r="T313" s="54"/>
      <c r="AT313" s="17" t="s">
        <v>298</v>
      </c>
      <c r="AU313" s="17" t="s">
        <v>86</v>
      </c>
    </row>
    <row r="314" spans="2:65" s="1" customFormat="1" ht="16.5" customHeight="1" x14ac:dyDescent="0.2">
      <c r="B314" s="33"/>
      <c r="C314" s="130" t="s">
        <v>706</v>
      </c>
      <c r="D314" s="130" t="s">
        <v>188</v>
      </c>
      <c r="E314" s="131" t="s">
        <v>707</v>
      </c>
      <c r="F314" s="132" t="s">
        <v>708</v>
      </c>
      <c r="G314" s="133" t="s">
        <v>204</v>
      </c>
      <c r="H314" s="134">
        <v>4</v>
      </c>
      <c r="I314" s="135"/>
      <c r="J314" s="136">
        <f>ROUND(I314*H314,2)</f>
        <v>0</v>
      </c>
      <c r="K314" s="132" t="s">
        <v>192</v>
      </c>
      <c r="L314" s="33"/>
      <c r="M314" s="137" t="s">
        <v>35</v>
      </c>
      <c r="N314" s="138" t="s">
        <v>50</v>
      </c>
      <c r="P314" s="139">
        <f>O314*H314</f>
        <v>0</v>
      </c>
      <c r="Q314" s="139">
        <v>0</v>
      </c>
      <c r="R314" s="139">
        <f>Q314*H314</f>
        <v>0</v>
      </c>
      <c r="S314" s="139">
        <v>0</v>
      </c>
      <c r="T314" s="140">
        <f>S314*H314</f>
        <v>0</v>
      </c>
      <c r="AR314" s="141" t="s">
        <v>86</v>
      </c>
      <c r="AT314" s="141" t="s">
        <v>188</v>
      </c>
      <c r="AU314" s="141" t="s">
        <v>86</v>
      </c>
      <c r="AY314" s="17" t="s">
        <v>187</v>
      </c>
      <c r="BE314" s="142">
        <f>IF(N314="základní",J314,0)</f>
        <v>0</v>
      </c>
      <c r="BF314" s="142">
        <f>IF(N314="snížená",J314,0)</f>
        <v>0</v>
      </c>
      <c r="BG314" s="142">
        <f>IF(N314="zákl. přenesená",J314,0)</f>
        <v>0</v>
      </c>
      <c r="BH314" s="142">
        <f>IF(N314="sníž. přenesená",J314,0)</f>
        <v>0</v>
      </c>
      <c r="BI314" s="142">
        <f>IF(N314="nulová",J314,0)</f>
        <v>0</v>
      </c>
      <c r="BJ314" s="17" t="s">
        <v>86</v>
      </c>
      <c r="BK314" s="142">
        <f>ROUND(I314*H314,2)</f>
        <v>0</v>
      </c>
      <c r="BL314" s="17" t="s">
        <v>86</v>
      </c>
      <c r="BM314" s="141" t="s">
        <v>709</v>
      </c>
    </row>
    <row r="315" spans="2:65" s="1" customFormat="1" ht="16.5" customHeight="1" x14ac:dyDescent="0.2">
      <c r="B315" s="33"/>
      <c r="C315" s="130" t="s">
        <v>710</v>
      </c>
      <c r="D315" s="130" t="s">
        <v>188</v>
      </c>
      <c r="E315" s="131" t="s">
        <v>711</v>
      </c>
      <c r="F315" s="132" t="s">
        <v>712</v>
      </c>
      <c r="G315" s="133" t="s">
        <v>191</v>
      </c>
      <c r="H315" s="134">
        <v>2205</v>
      </c>
      <c r="I315" s="135"/>
      <c r="J315" s="136">
        <f>ROUND(I315*H315,2)</f>
        <v>0</v>
      </c>
      <c r="K315" s="132" t="s">
        <v>192</v>
      </c>
      <c r="L315" s="33"/>
      <c r="M315" s="137" t="s">
        <v>35</v>
      </c>
      <c r="N315" s="138" t="s">
        <v>50</v>
      </c>
      <c r="P315" s="139">
        <f>O315*H315</f>
        <v>0</v>
      </c>
      <c r="Q315" s="139">
        <v>0</v>
      </c>
      <c r="R315" s="139">
        <f>Q315*H315</f>
        <v>0</v>
      </c>
      <c r="S315" s="139">
        <v>0</v>
      </c>
      <c r="T315" s="140">
        <f>S315*H315</f>
        <v>0</v>
      </c>
      <c r="AR315" s="141" t="s">
        <v>86</v>
      </c>
      <c r="AT315" s="141" t="s">
        <v>188</v>
      </c>
      <c r="AU315" s="141" t="s">
        <v>86</v>
      </c>
      <c r="AY315" s="17" t="s">
        <v>187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7" t="s">
        <v>86</v>
      </c>
      <c r="BK315" s="142">
        <f>ROUND(I315*H315,2)</f>
        <v>0</v>
      </c>
      <c r="BL315" s="17" t="s">
        <v>86</v>
      </c>
      <c r="BM315" s="141" t="s">
        <v>713</v>
      </c>
    </row>
    <row r="316" spans="2:65" s="11" customFormat="1" ht="25.9" customHeight="1" x14ac:dyDescent="0.2">
      <c r="B316" s="120"/>
      <c r="D316" s="121" t="s">
        <v>78</v>
      </c>
      <c r="E316" s="122" t="s">
        <v>714</v>
      </c>
      <c r="F316" s="122" t="s">
        <v>715</v>
      </c>
      <c r="I316" s="123"/>
      <c r="J316" s="124">
        <f>BK316</f>
        <v>0</v>
      </c>
      <c r="L316" s="120"/>
      <c r="M316" s="125"/>
      <c r="P316" s="126">
        <f>SUM(P317:P327)</f>
        <v>0</v>
      </c>
      <c r="R316" s="126">
        <f>SUM(R317:R327)</f>
        <v>0</v>
      </c>
      <c r="T316" s="127">
        <f>SUM(T317:T327)</f>
        <v>0</v>
      </c>
      <c r="AR316" s="121" t="s">
        <v>86</v>
      </c>
      <c r="AT316" s="128" t="s">
        <v>78</v>
      </c>
      <c r="AU316" s="128" t="s">
        <v>79</v>
      </c>
      <c r="AY316" s="121" t="s">
        <v>187</v>
      </c>
      <c r="BK316" s="129">
        <f>SUM(BK317:BK327)</f>
        <v>0</v>
      </c>
    </row>
    <row r="317" spans="2:65" s="1" customFormat="1" ht="37.9" customHeight="1" x14ac:dyDescent="0.2">
      <c r="B317" s="33"/>
      <c r="C317" s="130" t="s">
        <v>716</v>
      </c>
      <c r="D317" s="130" t="s">
        <v>188</v>
      </c>
      <c r="E317" s="131" t="s">
        <v>717</v>
      </c>
      <c r="F317" s="132" t="s">
        <v>718</v>
      </c>
      <c r="G317" s="133" t="s">
        <v>204</v>
      </c>
      <c r="H317" s="134">
        <v>1</v>
      </c>
      <c r="I317" s="135"/>
      <c r="J317" s="136">
        <f t="shared" ref="J317:J327" si="60">ROUND(I317*H317,2)</f>
        <v>0</v>
      </c>
      <c r="K317" s="132" t="s">
        <v>192</v>
      </c>
      <c r="L317" s="33"/>
      <c r="M317" s="137" t="s">
        <v>35</v>
      </c>
      <c r="N317" s="138" t="s">
        <v>50</v>
      </c>
      <c r="P317" s="139">
        <f t="shared" ref="P317:P327" si="61">O317*H317</f>
        <v>0</v>
      </c>
      <c r="Q317" s="139">
        <v>0</v>
      </c>
      <c r="R317" s="139">
        <f t="shared" ref="R317:R327" si="62">Q317*H317</f>
        <v>0</v>
      </c>
      <c r="S317" s="139">
        <v>0</v>
      </c>
      <c r="T317" s="140">
        <f t="shared" ref="T317:T327" si="63">S317*H317</f>
        <v>0</v>
      </c>
      <c r="AR317" s="141" t="s">
        <v>719</v>
      </c>
      <c r="AT317" s="141" t="s">
        <v>188</v>
      </c>
      <c r="AU317" s="141" t="s">
        <v>86</v>
      </c>
      <c r="AY317" s="17" t="s">
        <v>187</v>
      </c>
      <c r="BE317" s="142">
        <f t="shared" ref="BE317:BE327" si="64">IF(N317="základní",J317,0)</f>
        <v>0</v>
      </c>
      <c r="BF317" s="142">
        <f t="shared" ref="BF317:BF327" si="65">IF(N317="snížená",J317,0)</f>
        <v>0</v>
      </c>
      <c r="BG317" s="142">
        <f t="shared" ref="BG317:BG327" si="66">IF(N317="zákl. přenesená",J317,0)</f>
        <v>0</v>
      </c>
      <c r="BH317" s="142">
        <f t="shared" ref="BH317:BH327" si="67">IF(N317="sníž. přenesená",J317,0)</f>
        <v>0</v>
      </c>
      <c r="BI317" s="142">
        <f t="shared" ref="BI317:BI327" si="68">IF(N317="nulová",J317,0)</f>
        <v>0</v>
      </c>
      <c r="BJ317" s="17" t="s">
        <v>86</v>
      </c>
      <c r="BK317" s="142">
        <f t="shared" ref="BK317:BK327" si="69">ROUND(I317*H317,2)</f>
        <v>0</v>
      </c>
      <c r="BL317" s="17" t="s">
        <v>719</v>
      </c>
      <c r="BM317" s="141" t="s">
        <v>720</v>
      </c>
    </row>
    <row r="318" spans="2:65" s="1" customFormat="1" ht="33" customHeight="1" x14ac:dyDescent="0.2">
      <c r="B318" s="33"/>
      <c r="C318" s="130" t="s">
        <v>721</v>
      </c>
      <c r="D318" s="130" t="s">
        <v>188</v>
      </c>
      <c r="E318" s="131" t="s">
        <v>722</v>
      </c>
      <c r="F318" s="132" t="s">
        <v>723</v>
      </c>
      <c r="G318" s="133" t="s">
        <v>204</v>
      </c>
      <c r="H318" s="134">
        <v>1</v>
      </c>
      <c r="I318" s="135"/>
      <c r="J318" s="136">
        <f t="shared" si="60"/>
        <v>0</v>
      </c>
      <c r="K318" s="132" t="s">
        <v>192</v>
      </c>
      <c r="L318" s="33"/>
      <c r="M318" s="137" t="s">
        <v>35</v>
      </c>
      <c r="N318" s="138" t="s">
        <v>50</v>
      </c>
      <c r="P318" s="139">
        <f t="shared" si="61"/>
        <v>0</v>
      </c>
      <c r="Q318" s="139">
        <v>0</v>
      </c>
      <c r="R318" s="139">
        <f t="shared" si="62"/>
        <v>0</v>
      </c>
      <c r="S318" s="139">
        <v>0</v>
      </c>
      <c r="T318" s="140">
        <f t="shared" si="63"/>
        <v>0</v>
      </c>
      <c r="AR318" s="141" t="s">
        <v>719</v>
      </c>
      <c r="AT318" s="141" t="s">
        <v>188</v>
      </c>
      <c r="AU318" s="141" t="s">
        <v>86</v>
      </c>
      <c r="AY318" s="17" t="s">
        <v>187</v>
      </c>
      <c r="BE318" s="142">
        <f t="shared" si="64"/>
        <v>0</v>
      </c>
      <c r="BF318" s="142">
        <f t="shared" si="65"/>
        <v>0</v>
      </c>
      <c r="BG318" s="142">
        <f t="shared" si="66"/>
        <v>0</v>
      </c>
      <c r="BH318" s="142">
        <f t="shared" si="67"/>
        <v>0</v>
      </c>
      <c r="BI318" s="142">
        <f t="shared" si="68"/>
        <v>0</v>
      </c>
      <c r="BJ318" s="17" t="s">
        <v>86</v>
      </c>
      <c r="BK318" s="142">
        <f t="shared" si="69"/>
        <v>0</v>
      </c>
      <c r="BL318" s="17" t="s">
        <v>719</v>
      </c>
      <c r="BM318" s="141" t="s">
        <v>724</v>
      </c>
    </row>
    <row r="319" spans="2:65" s="1" customFormat="1" ht="33" customHeight="1" x14ac:dyDescent="0.2">
      <c r="B319" s="33"/>
      <c r="C319" s="130" t="s">
        <v>725</v>
      </c>
      <c r="D319" s="130" t="s">
        <v>188</v>
      </c>
      <c r="E319" s="131" t="s">
        <v>726</v>
      </c>
      <c r="F319" s="132" t="s">
        <v>727</v>
      </c>
      <c r="G319" s="133" t="s">
        <v>204</v>
      </c>
      <c r="H319" s="134">
        <v>1</v>
      </c>
      <c r="I319" s="135"/>
      <c r="J319" s="136">
        <f t="shared" si="60"/>
        <v>0</v>
      </c>
      <c r="K319" s="132" t="s">
        <v>192</v>
      </c>
      <c r="L319" s="33"/>
      <c r="M319" s="137" t="s">
        <v>35</v>
      </c>
      <c r="N319" s="138" t="s">
        <v>50</v>
      </c>
      <c r="P319" s="139">
        <f t="shared" si="61"/>
        <v>0</v>
      </c>
      <c r="Q319" s="139">
        <v>0</v>
      </c>
      <c r="R319" s="139">
        <f t="shared" si="62"/>
        <v>0</v>
      </c>
      <c r="S319" s="139">
        <v>0</v>
      </c>
      <c r="T319" s="140">
        <f t="shared" si="63"/>
        <v>0</v>
      </c>
      <c r="AR319" s="141" t="s">
        <v>719</v>
      </c>
      <c r="AT319" s="141" t="s">
        <v>188</v>
      </c>
      <c r="AU319" s="141" t="s">
        <v>86</v>
      </c>
      <c r="AY319" s="17" t="s">
        <v>187</v>
      </c>
      <c r="BE319" s="142">
        <f t="shared" si="64"/>
        <v>0</v>
      </c>
      <c r="BF319" s="142">
        <f t="shared" si="65"/>
        <v>0</v>
      </c>
      <c r="BG319" s="142">
        <f t="shared" si="66"/>
        <v>0</v>
      </c>
      <c r="BH319" s="142">
        <f t="shared" si="67"/>
        <v>0</v>
      </c>
      <c r="BI319" s="142">
        <f t="shared" si="68"/>
        <v>0</v>
      </c>
      <c r="BJ319" s="17" t="s">
        <v>86</v>
      </c>
      <c r="BK319" s="142">
        <f t="shared" si="69"/>
        <v>0</v>
      </c>
      <c r="BL319" s="17" t="s">
        <v>719</v>
      </c>
      <c r="BM319" s="141" t="s">
        <v>728</v>
      </c>
    </row>
    <row r="320" spans="2:65" s="1" customFormat="1" ht="24.2" customHeight="1" x14ac:dyDescent="0.2">
      <c r="B320" s="33"/>
      <c r="C320" s="130" t="s">
        <v>729</v>
      </c>
      <c r="D320" s="130" t="s">
        <v>188</v>
      </c>
      <c r="E320" s="131" t="s">
        <v>730</v>
      </c>
      <c r="F320" s="132" t="s">
        <v>731</v>
      </c>
      <c r="G320" s="133" t="s">
        <v>204</v>
      </c>
      <c r="H320" s="134">
        <v>3</v>
      </c>
      <c r="I320" s="135"/>
      <c r="J320" s="136">
        <f t="shared" si="60"/>
        <v>0</v>
      </c>
      <c r="K320" s="132" t="s">
        <v>192</v>
      </c>
      <c r="L320" s="33"/>
      <c r="M320" s="137" t="s">
        <v>35</v>
      </c>
      <c r="N320" s="138" t="s">
        <v>50</v>
      </c>
      <c r="P320" s="139">
        <f t="shared" si="61"/>
        <v>0</v>
      </c>
      <c r="Q320" s="139">
        <v>0</v>
      </c>
      <c r="R320" s="139">
        <f t="shared" si="62"/>
        <v>0</v>
      </c>
      <c r="S320" s="139">
        <v>0</v>
      </c>
      <c r="T320" s="140">
        <f t="shared" si="63"/>
        <v>0</v>
      </c>
      <c r="AR320" s="141" t="s">
        <v>205</v>
      </c>
      <c r="AT320" s="141" t="s">
        <v>188</v>
      </c>
      <c r="AU320" s="141" t="s">
        <v>86</v>
      </c>
      <c r="AY320" s="17" t="s">
        <v>187</v>
      </c>
      <c r="BE320" s="142">
        <f t="shared" si="64"/>
        <v>0</v>
      </c>
      <c r="BF320" s="142">
        <f t="shared" si="65"/>
        <v>0</v>
      </c>
      <c r="BG320" s="142">
        <f t="shared" si="66"/>
        <v>0</v>
      </c>
      <c r="BH320" s="142">
        <f t="shared" si="67"/>
        <v>0</v>
      </c>
      <c r="BI320" s="142">
        <f t="shared" si="68"/>
        <v>0</v>
      </c>
      <c r="BJ320" s="17" t="s">
        <v>86</v>
      </c>
      <c r="BK320" s="142">
        <f t="shared" si="69"/>
        <v>0</v>
      </c>
      <c r="BL320" s="17" t="s">
        <v>205</v>
      </c>
      <c r="BM320" s="141" t="s">
        <v>732</v>
      </c>
    </row>
    <row r="321" spans="2:65" s="1" customFormat="1" ht="24.2" customHeight="1" x14ac:dyDescent="0.2">
      <c r="B321" s="33"/>
      <c r="C321" s="130" t="s">
        <v>733</v>
      </c>
      <c r="D321" s="130" t="s">
        <v>188</v>
      </c>
      <c r="E321" s="131" t="s">
        <v>734</v>
      </c>
      <c r="F321" s="132" t="s">
        <v>735</v>
      </c>
      <c r="G321" s="133" t="s">
        <v>204</v>
      </c>
      <c r="H321" s="134">
        <v>2</v>
      </c>
      <c r="I321" s="135"/>
      <c r="J321" s="136">
        <f t="shared" si="60"/>
        <v>0</v>
      </c>
      <c r="K321" s="132" t="s">
        <v>192</v>
      </c>
      <c r="L321" s="33"/>
      <c r="M321" s="137" t="s">
        <v>35</v>
      </c>
      <c r="N321" s="138" t="s">
        <v>50</v>
      </c>
      <c r="P321" s="139">
        <f t="shared" si="61"/>
        <v>0</v>
      </c>
      <c r="Q321" s="139">
        <v>0</v>
      </c>
      <c r="R321" s="139">
        <f t="shared" si="62"/>
        <v>0</v>
      </c>
      <c r="S321" s="139">
        <v>0</v>
      </c>
      <c r="T321" s="140">
        <f t="shared" si="63"/>
        <v>0</v>
      </c>
      <c r="AR321" s="141" t="s">
        <v>205</v>
      </c>
      <c r="AT321" s="141" t="s">
        <v>188</v>
      </c>
      <c r="AU321" s="141" t="s">
        <v>86</v>
      </c>
      <c r="AY321" s="17" t="s">
        <v>187</v>
      </c>
      <c r="BE321" s="142">
        <f t="shared" si="64"/>
        <v>0</v>
      </c>
      <c r="BF321" s="142">
        <f t="shared" si="65"/>
        <v>0</v>
      </c>
      <c r="BG321" s="142">
        <f t="shared" si="66"/>
        <v>0</v>
      </c>
      <c r="BH321" s="142">
        <f t="shared" si="67"/>
        <v>0</v>
      </c>
      <c r="BI321" s="142">
        <f t="shared" si="68"/>
        <v>0</v>
      </c>
      <c r="BJ321" s="17" t="s">
        <v>86</v>
      </c>
      <c r="BK321" s="142">
        <f t="shared" si="69"/>
        <v>0</v>
      </c>
      <c r="BL321" s="17" t="s">
        <v>205</v>
      </c>
      <c r="BM321" s="141" t="s">
        <v>736</v>
      </c>
    </row>
    <row r="322" spans="2:65" s="1" customFormat="1" ht="37.9" customHeight="1" x14ac:dyDescent="0.2">
      <c r="B322" s="33"/>
      <c r="C322" s="130" t="s">
        <v>737</v>
      </c>
      <c r="D322" s="130" t="s">
        <v>188</v>
      </c>
      <c r="E322" s="131" t="s">
        <v>738</v>
      </c>
      <c r="F322" s="132" t="s">
        <v>739</v>
      </c>
      <c r="G322" s="133" t="s">
        <v>204</v>
      </c>
      <c r="H322" s="134">
        <v>1</v>
      </c>
      <c r="I322" s="135"/>
      <c r="J322" s="136">
        <f t="shared" si="60"/>
        <v>0</v>
      </c>
      <c r="K322" s="132" t="s">
        <v>192</v>
      </c>
      <c r="L322" s="33"/>
      <c r="M322" s="137" t="s">
        <v>35</v>
      </c>
      <c r="N322" s="138" t="s">
        <v>50</v>
      </c>
      <c r="P322" s="139">
        <f t="shared" si="61"/>
        <v>0</v>
      </c>
      <c r="Q322" s="139">
        <v>0</v>
      </c>
      <c r="R322" s="139">
        <f t="shared" si="62"/>
        <v>0</v>
      </c>
      <c r="S322" s="139">
        <v>0</v>
      </c>
      <c r="T322" s="140">
        <f t="shared" si="63"/>
        <v>0</v>
      </c>
      <c r="AR322" s="141" t="s">
        <v>205</v>
      </c>
      <c r="AT322" s="141" t="s">
        <v>188</v>
      </c>
      <c r="AU322" s="141" t="s">
        <v>86</v>
      </c>
      <c r="AY322" s="17" t="s">
        <v>187</v>
      </c>
      <c r="BE322" s="142">
        <f t="shared" si="64"/>
        <v>0</v>
      </c>
      <c r="BF322" s="142">
        <f t="shared" si="65"/>
        <v>0</v>
      </c>
      <c r="BG322" s="142">
        <f t="shared" si="66"/>
        <v>0</v>
      </c>
      <c r="BH322" s="142">
        <f t="shared" si="67"/>
        <v>0</v>
      </c>
      <c r="BI322" s="142">
        <f t="shared" si="68"/>
        <v>0</v>
      </c>
      <c r="BJ322" s="17" t="s">
        <v>86</v>
      </c>
      <c r="BK322" s="142">
        <f t="shared" si="69"/>
        <v>0</v>
      </c>
      <c r="BL322" s="17" t="s">
        <v>205</v>
      </c>
      <c r="BM322" s="141" t="s">
        <v>740</v>
      </c>
    </row>
    <row r="323" spans="2:65" s="1" customFormat="1" ht="24.2" customHeight="1" x14ac:dyDescent="0.2">
      <c r="B323" s="33"/>
      <c r="C323" s="130" t="s">
        <v>741</v>
      </c>
      <c r="D323" s="130" t="s">
        <v>188</v>
      </c>
      <c r="E323" s="131" t="s">
        <v>742</v>
      </c>
      <c r="F323" s="132" t="s">
        <v>743</v>
      </c>
      <c r="G323" s="133" t="s">
        <v>204</v>
      </c>
      <c r="H323" s="134">
        <v>1</v>
      </c>
      <c r="I323" s="135"/>
      <c r="J323" s="136">
        <f t="shared" si="60"/>
        <v>0</v>
      </c>
      <c r="K323" s="132" t="s">
        <v>192</v>
      </c>
      <c r="L323" s="33"/>
      <c r="M323" s="137" t="s">
        <v>35</v>
      </c>
      <c r="N323" s="138" t="s">
        <v>50</v>
      </c>
      <c r="P323" s="139">
        <f t="shared" si="61"/>
        <v>0</v>
      </c>
      <c r="Q323" s="139">
        <v>0</v>
      </c>
      <c r="R323" s="139">
        <f t="shared" si="62"/>
        <v>0</v>
      </c>
      <c r="S323" s="139">
        <v>0</v>
      </c>
      <c r="T323" s="140">
        <f t="shared" si="63"/>
        <v>0</v>
      </c>
      <c r="AR323" s="141" t="s">
        <v>205</v>
      </c>
      <c r="AT323" s="141" t="s">
        <v>188</v>
      </c>
      <c r="AU323" s="141" t="s">
        <v>86</v>
      </c>
      <c r="AY323" s="17" t="s">
        <v>187</v>
      </c>
      <c r="BE323" s="142">
        <f t="shared" si="64"/>
        <v>0</v>
      </c>
      <c r="BF323" s="142">
        <f t="shared" si="65"/>
        <v>0</v>
      </c>
      <c r="BG323" s="142">
        <f t="shared" si="66"/>
        <v>0</v>
      </c>
      <c r="BH323" s="142">
        <f t="shared" si="67"/>
        <v>0</v>
      </c>
      <c r="BI323" s="142">
        <f t="shared" si="68"/>
        <v>0</v>
      </c>
      <c r="BJ323" s="17" t="s">
        <v>86</v>
      </c>
      <c r="BK323" s="142">
        <f t="shared" si="69"/>
        <v>0</v>
      </c>
      <c r="BL323" s="17" t="s">
        <v>205</v>
      </c>
      <c r="BM323" s="141" t="s">
        <v>744</v>
      </c>
    </row>
    <row r="324" spans="2:65" s="1" customFormat="1" ht="24.2" customHeight="1" x14ac:dyDescent="0.2">
      <c r="B324" s="33"/>
      <c r="C324" s="130" t="s">
        <v>745</v>
      </c>
      <c r="D324" s="130" t="s">
        <v>188</v>
      </c>
      <c r="E324" s="131" t="s">
        <v>746</v>
      </c>
      <c r="F324" s="132" t="s">
        <v>747</v>
      </c>
      <c r="G324" s="133" t="s">
        <v>204</v>
      </c>
      <c r="H324" s="134">
        <v>1</v>
      </c>
      <c r="I324" s="135"/>
      <c r="J324" s="136">
        <f t="shared" si="60"/>
        <v>0</v>
      </c>
      <c r="K324" s="132" t="s">
        <v>192</v>
      </c>
      <c r="L324" s="33"/>
      <c r="M324" s="137" t="s">
        <v>35</v>
      </c>
      <c r="N324" s="138" t="s">
        <v>50</v>
      </c>
      <c r="P324" s="139">
        <f t="shared" si="61"/>
        <v>0</v>
      </c>
      <c r="Q324" s="139">
        <v>0</v>
      </c>
      <c r="R324" s="139">
        <f t="shared" si="62"/>
        <v>0</v>
      </c>
      <c r="S324" s="139">
        <v>0</v>
      </c>
      <c r="T324" s="140">
        <f t="shared" si="63"/>
        <v>0</v>
      </c>
      <c r="AR324" s="141" t="s">
        <v>205</v>
      </c>
      <c r="AT324" s="141" t="s">
        <v>188</v>
      </c>
      <c r="AU324" s="141" t="s">
        <v>86</v>
      </c>
      <c r="AY324" s="17" t="s">
        <v>187</v>
      </c>
      <c r="BE324" s="142">
        <f t="shared" si="64"/>
        <v>0</v>
      </c>
      <c r="BF324" s="142">
        <f t="shared" si="65"/>
        <v>0</v>
      </c>
      <c r="BG324" s="142">
        <f t="shared" si="66"/>
        <v>0</v>
      </c>
      <c r="BH324" s="142">
        <f t="shared" si="67"/>
        <v>0</v>
      </c>
      <c r="BI324" s="142">
        <f t="shared" si="68"/>
        <v>0</v>
      </c>
      <c r="BJ324" s="17" t="s">
        <v>86</v>
      </c>
      <c r="BK324" s="142">
        <f t="shared" si="69"/>
        <v>0</v>
      </c>
      <c r="BL324" s="17" t="s">
        <v>205</v>
      </c>
      <c r="BM324" s="141" t="s">
        <v>748</v>
      </c>
    </row>
    <row r="325" spans="2:65" s="1" customFormat="1" ht="44.25" customHeight="1" x14ac:dyDescent="0.2">
      <c r="B325" s="33"/>
      <c r="C325" s="130" t="s">
        <v>749</v>
      </c>
      <c r="D325" s="130" t="s">
        <v>188</v>
      </c>
      <c r="E325" s="131" t="s">
        <v>750</v>
      </c>
      <c r="F325" s="132" t="s">
        <v>751</v>
      </c>
      <c r="G325" s="133" t="s">
        <v>204</v>
      </c>
      <c r="H325" s="134">
        <v>1</v>
      </c>
      <c r="I325" s="135"/>
      <c r="J325" s="136">
        <f t="shared" si="60"/>
        <v>0</v>
      </c>
      <c r="K325" s="132" t="s">
        <v>192</v>
      </c>
      <c r="L325" s="33"/>
      <c r="M325" s="137" t="s">
        <v>35</v>
      </c>
      <c r="N325" s="138" t="s">
        <v>50</v>
      </c>
      <c r="P325" s="139">
        <f t="shared" si="61"/>
        <v>0</v>
      </c>
      <c r="Q325" s="139">
        <v>0</v>
      </c>
      <c r="R325" s="139">
        <f t="shared" si="62"/>
        <v>0</v>
      </c>
      <c r="S325" s="139">
        <v>0</v>
      </c>
      <c r="T325" s="140">
        <f t="shared" si="63"/>
        <v>0</v>
      </c>
      <c r="AR325" s="141" t="s">
        <v>205</v>
      </c>
      <c r="AT325" s="141" t="s">
        <v>188</v>
      </c>
      <c r="AU325" s="141" t="s">
        <v>86</v>
      </c>
      <c r="AY325" s="17" t="s">
        <v>187</v>
      </c>
      <c r="BE325" s="142">
        <f t="shared" si="64"/>
        <v>0</v>
      </c>
      <c r="BF325" s="142">
        <f t="shared" si="65"/>
        <v>0</v>
      </c>
      <c r="BG325" s="142">
        <f t="shared" si="66"/>
        <v>0</v>
      </c>
      <c r="BH325" s="142">
        <f t="shared" si="67"/>
        <v>0</v>
      </c>
      <c r="BI325" s="142">
        <f t="shared" si="68"/>
        <v>0</v>
      </c>
      <c r="BJ325" s="17" t="s">
        <v>86</v>
      </c>
      <c r="BK325" s="142">
        <f t="shared" si="69"/>
        <v>0</v>
      </c>
      <c r="BL325" s="17" t="s">
        <v>205</v>
      </c>
      <c r="BM325" s="141" t="s">
        <v>752</v>
      </c>
    </row>
    <row r="326" spans="2:65" s="1" customFormat="1" ht="16.5" customHeight="1" x14ac:dyDescent="0.2">
      <c r="B326" s="33"/>
      <c r="C326" s="130" t="s">
        <v>753</v>
      </c>
      <c r="D326" s="130" t="s">
        <v>188</v>
      </c>
      <c r="E326" s="131" t="s">
        <v>754</v>
      </c>
      <c r="F326" s="132" t="s">
        <v>755</v>
      </c>
      <c r="G326" s="133" t="s">
        <v>204</v>
      </c>
      <c r="H326" s="134">
        <v>1</v>
      </c>
      <c r="I326" s="135"/>
      <c r="J326" s="136">
        <f t="shared" si="60"/>
        <v>0</v>
      </c>
      <c r="K326" s="132" t="s">
        <v>192</v>
      </c>
      <c r="L326" s="33"/>
      <c r="M326" s="137" t="s">
        <v>35</v>
      </c>
      <c r="N326" s="138" t="s">
        <v>50</v>
      </c>
      <c r="P326" s="139">
        <f t="shared" si="61"/>
        <v>0</v>
      </c>
      <c r="Q326" s="139">
        <v>0</v>
      </c>
      <c r="R326" s="139">
        <f t="shared" si="62"/>
        <v>0</v>
      </c>
      <c r="S326" s="139">
        <v>0</v>
      </c>
      <c r="T326" s="140">
        <f t="shared" si="63"/>
        <v>0</v>
      </c>
      <c r="AR326" s="141" t="s">
        <v>205</v>
      </c>
      <c r="AT326" s="141" t="s">
        <v>188</v>
      </c>
      <c r="AU326" s="141" t="s">
        <v>86</v>
      </c>
      <c r="AY326" s="17" t="s">
        <v>187</v>
      </c>
      <c r="BE326" s="142">
        <f t="shared" si="64"/>
        <v>0</v>
      </c>
      <c r="BF326" s="142">
        <f t="shared" si="65"/>
        <v>0</v>
      </c>
      <c r="BG326" s="142">
        <f t="shared" si="66"/>
        <v>0</v>
      </c>
      <c r="BH326" s="142">
        <f t="shared" si="67"/>
        <v>0</v>
      </c>
      <c r="BI326" s="142">
        <f t="shared" si="68"/>
        <v>0</v>
      </c>
      <c r="BJ326" s="17" t="s">
        <v>86</v>
      </c>
      <c r="BK326" s="142">
        <f t="shared" si="69"/>
        <v>0</v>
      </c>
      <c r="BL326" s="17" t="s">
        <v>205</v>
      </c>
      <c r="BM326" s="141" t="s">
        <v>756</v>
      </c>
    </row>
    <row r="327" spans="2:65" s="1" customFormat="1" ht="21.75" customHeight="1" x14ac:dyDescent="0.2">
      <c r="B327" s="33"/>
      <c r="C327" s="130" t="s">
        <v>757</v>
      </c>
      <c r="D327" s="130" t="s">
        <v>188</v>
      </c>
      <c r="E327" s="131" t="s">
        <v>758</v>
      </c>
      <c r="F327" s="132" t="s">
        <v>759</v>
      </c>
      <c r="G327" s="133" t="s">
        <v>204</v>
      </c>
      <c r="H327" s="134">
        <v>1</v>
      </c>
      <c r="I327" s="135"/>
      <c r="J327" s="136">
        <f t="shared" si="60"/>
        <v>0</v>
      </c>
      <c r="K327" s="132" t="s">
        <v>192</v>
      </c>
      <c r="L327" s="33"/>
      <c r="M327" s="179" t="s">
        <v>35</v>
      </c>
      <c r="N327" s="180" t="s">
        <v>50</v>
      </c>
      <c r="O327" s="181"/>
      <c r="P327" s="182">
        <f t="shared" si="61"/>
        <v>0</v>
      </c>
      <c r="Q327" s="182">
        <v>0</v>
      </c>
      <c r="R327" s="182">
        <f t="shared" si="62"/>
        <v>0</v>
      </c>
      <c r="S327" s="182">
        <v>0</v>
      </c>
      <c r="T327" s="183">
        <f t="shared" si="63"/>
        <v>0</v>
      </c>
      <c r="AR327" s="141" t="s">
        <v>205</v>
      </c>
      <c r="AT327" s="141" t="s">
        <v>188</v>
      </c>
      <c r="AU327" s="141" t="s">
        <v>86</v>
      </c>
      <c r="AY327" s="17" t="s">
        <v>187</v>
      </c>
      <c r="BE327" s="142">
        <f t="shared" si="64"/>
        <v>0</v>
      </c>
      <c r="BF327" s="142">
        <f t="shared" si="65"/>
        <v>0</v>
      </c>
      <c r="BG327" s="142">
        <f t="shared" si="66"/>
        <v>0</v>
      </c>
      <c r="BH327" s="142">
        <f t="shared" si="67"/>
        <v>0</v>
      </c>
      <c r="BI327" s="142">
        <f t="shared" si="68"/>
        <v>0</v>
      </c>
      <c r="BJ327" s="17" t="s">
        <v>86</v>
      </c>
      <c r="BK327" s="142">
        <f t="shared" si="69"/>
        <v>0</v>
      </c>
      <c r="BL327" s="17" t="s">
        <v>205</v>
      </c>
      <c r="BM327" s="141" t="s">
        <v>760</v>
      </c>
    </row>
    <row r="328" spans="2:65" s="1" customFormat="1" ht="6.95" customHeight="1" x14ac:dyDescent="0.2">
      <c r="B328" s="42"/>
      <c r="C328" s="43"/>
      <c r="D328" s="43"/>
      <c r="E328" s="43"/>
      <c r="F328" s="43"/>
      <c r="G328" s="43"/>
      <c r="H328" s="43"/>
      <c r="I328" s="43"/>
      <c r="J328" s="43"/>
      <c r="K328" s="43"/>
      <c r="L328" s="33"/>
    </row>
  </sheetData>
  <sheetProtection algorithmName="SHA-512" hashValue="bc6TG0gSNzlQlwmV/Km0DZwkjJIpTJh+xKebRedqoCDG0HVt2AKBDdfHYCrUKnyx9EdxRsaT21WUQd27+VutrQ==" saltValue="Kxh0Cpkez2hr65cbtyeItSIDB8TK76E78A17BYUm9aR8Np2XtH3NUvNOYEXXx43LzW7y2QFs753ZgWxz/kuB2Q==" spinCount="100000" sheet="1" objects="1" scenarios="1" formatColumns="0" formatRows="0" autoFilter="0"/>
  <autoFilter ref="C95:K327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6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146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1980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2036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ROUND((SUM(BE87:BE105)),  2)</f>
        <v>0</v>
      </c>
      <c r="I35" s="94">
        <v>0.21</v>
      </c>
      <c r="J35" s="84">
        <f>ROUND(((SUM(BE87:BE105))*I35),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ROUND((SUM(BF87:BF105)),  2)</f>
        <v>0</v>
      </c>
      <c r="I36" s="94">
        <v>0.15</v>
      </c>
      <c r="J36" s="84">
        <f>ROUND(((SUM(BF87:BF105))*I36),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ROUND((SUM(BG87:BG105)),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ROUND((SUM(BH87:BH105)),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ROUND((SUM(BI87:BI105)),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1980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dle sborníku ÚRS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Rožďalovice - Nemyčeves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J87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899999999999999" hidden="1" customHeight="1" x14ac:dyDescent="0.2">
      <c r="B65" s="108"/>
      <c r="D65" s="109" t="s">
        <v>1929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hidden="1" customHeight="1" x14ac:dyDescent="0.2">
      <c r="B66" s="33"/>
      <c r="L66" s="33"/>
    </row>
    <row r="67" spans="2:12" s="1" customFormat="1" ht="6.95" hidden="1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68" spans="2:12" hidden="1" x14ac:dyDescent="0.2"/>
    <row r="69" spans="2:12" hidden="1" x14ac:dyDescent="0.2"/>
    <row r="70" spans="2:12" hidden="1" x14ac:dyDescent="0.2"/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1" t="s">
        <v>173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7" t="s">
        <v>16</v>
      </c>
      <c r="L74" s="33"/>
    </row>
    <row r="75" spans="2:12" s="1" customFormat="1" ht="16.5" customHeight="1" x14ac:dyDescent="0.2">
      <c r="B75" s="33"/>
      <c r="E75" s="250" t="str">
        <f>E7</f>
        <v>Oprava PZS v úseku Rožďalovice - Nemyčeves</v>
      </c>
      <c r="F75" s="251"/>
      <c r="G75" s="251"/>
      <c r="H75" s="251"/>
      <c r="L75" s="33"/>
    </row>
    <row r="76" spans="2:12" ht="12" customHeight="1" x14ac:dyDescent="0.2">
      <c r="B76" s="20"/>
      <c r="C76" s="27" t="s">
        <v>152</v>
      </c>
      <c r="L76" s="20"/>
    </row>
    <row r="77" spans="2:12" s="1" customFormat="1" ht="16.5" customHeight="1" x14ac:dyDescent="0.2">
      <c r="B77" s="33"/>
      <c r="E77" s="250" t="s">
        <v>1980</v>
      </c>
      <c r="F77" s="249"/>
      <c r="G77" s="249"/>
      <c r="H77" s="249"/>
      <c r="L77" s="33"/>
    </row>
    <row r="78" spans="2:12" s="1" customFormat="1" ht="12" customHeight="1" x14ac:dyDescent="0.2">
      <c r="B78" s="33"/>
      <c r="C78" s="27" t="s">
        <v>154</v>
      </c>
      <c r="L78" s="33"/>
    </row>
    <row r="79" spans="2:12" s="1" customFormat="1" ht="16.5" customHeight="1" x14ac:dyDescent="0.2">
      <c r="B79" s="33"/>
      <c r="E79" s="246" t="str">
        <f>E11</f>
        <v>02 - dle sborníku ÚRS</v>
      </c>
      <c r="F79" s="249"/>
      <c r="G79" s="249"/>
      <c r="H79" s="249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Rožďalovice - Nemyčeves</v>
      </c>
      <c r="I81" s="27" t="s">
        <v>24</v>
      </c>
      <c r="J81" s="50" t="str">
        <f>IF(J14="","",J14)</f>
        <v>28. 2. 2023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7" t="s">
        <v>30</v>
      </c>
      <c r="F83" s="25" t="str">
        <f>E17</f>
        <v>Správa železnic, státní organizace</v>
      </c>
      <c r="I83" s="27" t="s">
        <v>38</v>
      </c>
      <c r="J83" s="31" t="str">
        <f>E23</f>
        <v>Signal Projekt s.r.o.</v>
      </c>
      <c r="L83" s="33"/>
    </row>
    <row r="84" spans="2:65" s="1" customFormat="1" ht="15.2" customHeight="1" x14ac:dyDescent="0.2">
      <c r="B84" s="33"/>
      <c r="C84" s="27" t="s">
        <v>36</v>
      </c>
      <c r="F84" s="25" t="str">
        <f>IF(E20="","",E20)</f>
        <v>Vyplň údaj</v>
      </c>
      <c r="I84" s="27" t="s">
        <v>42</v>
      </c>
      <c r="J84" s="31" t="str">
        <f>E26</f>
        <v>Signal Projekt s.r.o.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174</v>
      </c>
      <c r="D86" s="114" t="s">
        <v>64</v>
      </c>
      <c r="E86" s="114" t="s">
        <v>60</v>
      </c>
      <c r="F86" s="114" t="s">
        <v>61</v>
      </c>
      <c r="G86" s="114" t="s">
        <v>175</v>
      </c>
      <c r="H86" s="114" t="s">
        <v>176</v>
      </c>
      <c r="I86" s="114" t="s">
        <v>177</v>
      </c>
      <c r="J86" s="114" t="s">
        <v>160</v>
      </c>
      <c r="K86" s="115" t="s">
        <v>178</v>
      </c>
      <c r="L86" s="112"/>
      <c r="M86" s="57" t="s">
        <v>35</v>
      </c>
      <c r="N86" s="58" t="s">
        <v>49</v>
      </c>
      <c r="O86" s="58" t="s">
        <v>179</v>
      </c>
      <c r="P86" s="58" t="s">
        <v>180</v>
      </c>
      <c r="Q86" s="58" t="s">
        <v>181</v>
      </c>
      <c r="R86" s="58" t="s">
        <v>182</v>
      </c>
      <c r="S86" s="58" t="s">
        <v>183</v>
      </c>
      <c r="T86" s="59" t="s">
        <v>184</v>
      </c>
    </row>
    <row r="87" spans="2:65" s="1" customFormat="1" ht="22.9" customHeight="1" x14ac:dyDescent="0.25">
      <c r="B87" s="33"/>
      <c r="C87" s="62" t="s">
        <v>185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31.132055000000001</v>
      </c>
      <c r="S87" s="51"/>
      <c r="T87" s="118">
        <f>T88</f>
        <v>0</v>
      </c>
      <c r="AT87" s="17" t="s">
        <v>78</v>
      </c>
      <c r="AU87" s="17" t="s">
        <v>161</v>
      </c>
      <c r="BK87" s="119">
        <f>BK88</f>
        <v>0</v>
      </c>
    </row>
    <row r="88" spans="2:65" s="11" customFormat="1" ht="25.9" customHeight="1" x14ac:dyDescent="0.2">
      <c r="B88" s="120"/>
      <c r="D88" s="121" t="s">
        <v>78</v>
      </c>
      <c r="E88" s="122" t="s">
        <v>768</v>
      </c>
      <c r="F88" s="122" t="s">
        <v>769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31.132055000000001</v>
      </c>
      <c r="T88" s="127">
        <f>T89</f>
        <v>0</v>
      </c>
      <c r="AR88" s="121" t="s">
        <v>86</v>
      </c>
      <c r="AT88" s="128" t="s">
        <v>78</v>
      </c>
      <c r="AU88" s="128" t="s">
        <v>79</v>
      </c>
      <c r="AY88" s="121" t="s">
        <v>187</v>
      </c>
      <c r="BK88" s="129">
        <f>BK89</f>
        <v>0</v>
      </c>
    </row>
    <row r="89" spans="2:65" s="11" customFormat="1" ht="22.9" customHeight="1" x14ac:dyDescent="0.2">
      <c r="B89" s="120"/>
      <c r="D89" s="121" t="s">
        <v>78</v>
      </c>
      <c r="E89" s="174" t="s">
        <v>219</v>
      </c>
      <c r="F89" s="174" t="s">
        <v>1930</v>
      </c>
      <c r="I89" s="123"/>
      <c r="J89" s="175">
        <f>BK89</f>
        <v>0</v>
      </c>
      <c r="L89" s="120"/>
      <c r="M89" s="125"/>
      <c r="P89" s="126">
        <f>SUM(P90:P105)</f>
        <v>0</v>
      </c>
      <c r="R89" s="126">
        <f>SUM(R90:R105)</f>
        <v>31.132055000000001</v>
      </c>
      <c r="T89" s="127">
        <f>SUM(T90:T105)</f>
        <v>0</v>
      </c>
      <c r="AR89" s="121" t="s">
        <v>86</v>
      </c>
      <c r="AT89" s="128" t="s">
        <v>78</v>
      </c>
      <c r="AU89" s="128" t="s">
        <v>86</v>
      </c>
      <c r="AY89" s="121" t="s">
        <v>187</v>
      </c>
      <c r="BK89" s="129">
        <f>SUM(BK90:BK105)</f>
        <v>0</v>
      </c>
    </row>
    <row r="90" spans="2:65" s="1" customFormat="1" ht="16.5" customHeight="1" x14ac:dyDescent="0.2">
      <c r="B90" s="33"/>
      <c r="C90" s="164" t="s">
        <v>86</v>
      </c>
      <c r="D90" s="164" t="s">
        <v>213</v>
      </c>
      <c r="E90" s="165" t="s">
        <v>2037</v>
      </c>
      <c r="F90" s="166" t="s">
        <v>2038</v>
      </c>
      <c r="G90" s="167" t="s">
        <v>806</v>
      </c>
      <c r="H90" s="168">
        <v>3.3</v>
      </c>
      <c r="I90" s="169"/>
      <c r="J90" s="170">
        <f t="shared" ref="J90:J99" si="0">ROUND(I90*H90,2)</f>
        <v>0</v>
      </c>
      <c r="K90" s="166" t="s">
        <v>774</v>
      </c>
      <c r="L90" s="171"/>
      <c r="M90" s="172" t="s">
        <v>35</v>
      </c>
      <c r="N90" s="173" t="s">
        <v>50</v>
      </c>
      <c r="P90" s="139">
        <f t="shared" ref="P90:P99" si="1">O90*H90</f>
        <v>0</v>
      </c>
      <c r="Q90" s="139">
        <v>2.5289999999999999</v>
      </c>
      <c r="R90" s="139">
        <f t="shared" ref="R90:R99" si="2">Q90*H90</f>
        <v>8.345699999999999</v>
      </c>
      <c r="S90" s="139">
        <v>0</v>
      </c>
      <c r="T90" s="140">
        <f t="shared" ref="T90:T99" si="3">S90*H90</f>
        <v>0</v>
      </c>
      <c r="AR90" s="141" t="s">
        <v>216</v>
      </c>
      <c r="AT90" s="141" t="s">
        <v>213</v>
      </c>
      <c r="AU90" s="141" t="s">
        <v>88</v>
      </c>
      <c r="AY90" s="17" t="s">
        <v>187</v>
      </c>
      <c r="BE90" s="142">
        <f t="shared" ref="BE90:BE99" si="4">IF(N90="základní",J90,0)</f>
        <v>0</v>
      </c>
      <c r="BF90" s="142">
        <f t="shared" ref="BF90:BF99" si="5">IF(N90="snížená",J90,0)</f>
        <v>0</v>
      </c>
      <c r="BG90" s="142">
        <f t="shared" ref="BG90:BG99" si="6">IF(N90="zákl. přenesená",J90,0)</f>
        <v>0</v>
      </c>
      <c r="BH90" s="142">
        <f t="shared" ref="BH90:BH99" si="7">IF(N90="sníž. přenesená",J90,0)</f>
        <v>0</v>
      </c>
      <c r="BI90" s="142">
        <f t="shared" ref="BI90:BI99" si="8">IF(N90="nulová",J90,0)</f>
        <v>0</v>
      </c>
      <c r="BJ90" s="17" t="s">
        <v>86</v>
      </c>
      <c r="BK90" s="142">
        <f t="shared" ref="BK90:BK99" si="9">ROUND(I90*H90,2)</f>
        <v>0</v>
      </c>
      <c r="BL90" s="17" t="s">
        <v>217</v>
      </c>
      <c r="BM90" s="141" t="s">
        <v>2039</v>
      </c>
    </row>
    <row r="91" spans="2:65" s="1" customFormat="1" ht="16.5" customHeight="1" x14ac:dyDescent="0.2">
      <c r="B91" s="33"/>
      <c r="C91" s="164" t="s">
        <v>88</v>
      </c>
      <c r="D91" s="164" t="s">
        <v>213</v>
      </c>
      <c r="E91" s="165" t="s">
        <v>2040</v>
      </c>
      <c r="F91" s="166" t="s">
        <v>2041</v>
      </c>
      <c r="G91" s="167" t="s">
        <v>795</v>
      </c>
      <c r="H91" s="168">
        <v>10.823</v>
      </c>
      <c r="I91" s="169"/>
      <c r="J91" s="170">
        <f t="shared" si="0"/>
        <v>0</v>
      </c>
      <c r="K91" s="166" t="s">
        <v>774</v>
      </c>
      <c r="L91" s="171"/>
      <c r="M91" s="172" t="s">
        <v>35</v>
      </c>
      <c r="N91" s="173" t="s">
        <v>50</v>
      </c>
      <c r="P91" s="139">
        <f t="shared" si="1"/>
        <v>0</v>
      </c>
      <c r="Q91" s="139">
        <v>1</v>
      </c>
      <c r="R91" s="139">
        <f t="shared" si="2"/>
        <v>10.823</v>
      </c>
      <c r="S91" s="139">
        <v>0</v>
      </c>
      <c r="T91" s="140">
        <f t="shared" si="3"/>
        <v>0</v>
      </c>
      <c r="AR91" s="141" t="s">
        <v>216</v>
      </c>
      <c r="AT91" s="141" t="s">
        <v>213</v>
      </c>
      <c r="AU91" s="141" t="s">
        <v>88</v>
      </c>
      <c r="AY91" s="17" t="s">
        <v>187</v>
      </c>
      <c r="BE91" s="142">
        <f t="shared" si="4"/>
        <v>0</v>
      </c>
      <c r="BF91" s="142">
        <f t="shared" si="5"/>
        <v>0</v>
      </c>
      <c r="BG91" s="142">
        <f t="shared" si="6"/>
        <v>0</v>
      </c>
      <c r="BH91" s="142">
        <f t="shared" si="7"/>
        <v>0</v>
      </c>
      <c r="BI91" s="142">
        <f t="shared" si="8"/>
        <v>0</v>
      </c>
      <c r="BJ91" s="17" t="s">
        <v>86</v>
      </c>
      <c r="BK91" s="142">
        <f t="shared" si="9"/>
        <v>0</v>
      </c>
      <c r="BL91" s="17" t="s">
        <v>217</v>
      </c>
      <c r="BM91" s="141" t="s">
        <v>2042</v>
      </c>
    </row>
    <row r="92" spans="2:65" s="1" customFormat="1" ht="16.5" customHeight="1" x14ac:dyDescent="0.2">
      <c r="B92" s="33"/>
      <c r="C92" s="164" t="s">
        <v>207</v>
      </c>
      <c r="D92" s="164" t="s">
        <v>213</v>
      </c>
      <c r="E92" s="165" t="s">
        <v>2043</v>
      </c>
      <c r="F92" s="166" t="s">
        <v>2044</v>
      </c>
      <c r="G92" s="167" t="s">
        <v>539</v>
      </c>
      <c r="H92" s="168">
        <v>17.850000000000001</v>
      </c>
      <c r="I92" s="169"/>
      <c r="J92" s="170">
        <f t="shared" si="0"/>
        <v>0</v>
      </c>
      <c r="K92" s="166" t="s">
        <v>774</v>
      </c>
      <c r="L92" s="171"/>
      <c r="M92" s="172" t="s">
        <v>35</v>
      </c>
      <c r="N92" s="173" t="s">
        <v>50</v>
      </c>
      <c r="P92" s="139">
        <f t="shared" si="1"/>
        <v>0</v>
      </c>
      <c r="Q92" s="139">
        <v>0.13100000000000001</v>
      </c>
      <c r="R92" s="139">
        <f t="shared" si="2"/>
        <v>2.3383500000000002</v>
      </c>
      <c r="S92" s="139">
        <v>0</v>
      </c>
      <c r="T92" s="140">
        <f t="shared" si="3"/>
        <v>0</v>
      </c>
      <c r="AR92" s="141" t="s">
        <v>216</v>
      </c>
      <c r="AT92" s="141" t="s">
        <v>213</v>
      </c>
      <c r="AU92" s="141" t="s">
        <v>88</v>
      </c>
      <c r="AY92" s="17" t="s">
        <v>187</v>
      </c>
      <c r="BE92" s="142">
        <f t="shared" si="4"/>
        <v>0</v>
      </c>
      <c r="BF92" s="142">
        <f t="shared" si="5"/>
        <v>0</v>
      </c>
      <c r="BG92" s="142">
        <f t="shared" si="6"/>
        <v>0</v>
      </c>
      <c r="BH92" s="142">
        <f t="shared" si="7"/>
        <v>0</v>
      </c>
      <c r="BI92" s="142">
        <f t="shared" si="8"/>
        <v>0</v>
      </c>
      <c r="BJ92" s="17" t="s">
        <v>86</v>
      </c>
      <c r="BK92" s="142">
        <f t="shared" si="9"/>
        <v>0</v>
      </c>
      <c r="BL92" s="17" t="s">
        <v>217</v>
      </c>
      <c r="BM92" s="141" t="s">
        <v>2045</v>
      </c>
    </row>
    <row r="93" spans="2:65" s="1" customFormat="1" ht="16.5" customHeight="1" x14ac:dyDescent="0.2">
      <c r="B93" s="33"/>
      <c r="C93" s="164" t="s">
        <v>193</v>
      </c>
      <c r="D93" s="164" t="s">
        <v>213</v>
      </c>
      <c r="E93" s="165" t="s">
        <v>2046</v>
      </c>
      <c r="F93" s="166" t="s">
        <v>2047</v>
      </c>
      <c r="G93" s="167" t="s">
        <v>539</v>
      </c>
      <c r="H93" s="168">
        <v>21</v>
      </c>
      <c r="I93" s="169"/>
      <c r="J93" s="170">
        <f t="shared" si="0"/>
        <v>0</v>
      </c>
      <c r="K93" s="166" t="s">
        <v>774</v>
      </c>
      <c r="L93" s="171"/>
      <c r="M93" s="172" t="s">
        <v>35</v>
      </c>
      <c r="N93" s="173" t="s">
        <v>50</v>
      </c>
      <c r="P93" s="139">
        <f t="shared" si="1"/>
        <v>0</v>
      </c>
      <c r="Q93" s="139">
        <v>0.15</v>
      </c>
      <c r="R93" s="139">
        <f t="shared" si="2"/>
        <v>3.15</v>
      </c>
      <c r="S93" s="139">
        <v>0</v>
      </c>
      <c r="T93" s="140">
        <f t="shared" si="3"/>
        <v>0</v>
      </c>
      <c r="AR93" s="141" t="s">
        <v>216</v>
      </c>
      <c r="AT93" s="141" t="s">
        <v>213</v>
      </c>
      <c r="AU93" s="141" t="s">
        <v>88</v>
      </c>
      <c r="AY93" s="17" t="s">
        <v>187</v>
      </c>
      <c r="BE93" s="142">
        <f t="shared" si="4"/>
        <v>0</v>
      </c>
      <c r="BF93" s="142">
        <f t="shared" si="5"/>
        <v>0</v>
      </c>
      <c r="BG93" s="142">
        <f t="shared" si="6"/>
        <v>0</v>
      </c>
      <c r="BH93" s="142">
        <f t="shared" si="7"/>
        <v>0</v>
      </c>
      <c r="BI93" s="142">
        <f t="shared" si="8"/>
        <v>0</v>
      </c>
      <c r="BJ93" s="17" t="s">
        <v>86</v>
      </c>
      <c r="BK93" s="142">
        <f t="shared" si="9"/>
        <v>0</v>
      </c>
      <c r="BL93" s="17" t="s">
        <v>217</v>
      </c>
      <c r="BM93" s="141" t="s">
        <v>2048</v>
      </c>
    </row>
    <row r="94" spans="2:65" s="1" customFormat="1" ht="16.5" customHeight="1" x14ac:dyDescent="0.2">
      <c r="B94" s="33"/>
      <c r="C94" s="164" t="s">
        <v>219</v>
      </c>
      <c r="D94" s="164" t="s">
        <v>213</v>
      </c>
      <c r="E94" s="165" t="s">
        <v>2049</v>
      </c>
      <c r="F94" s="166" t="s">
        <v>2050</v>
      </c>
      <c r="G94" s="167" t="s">
        <v>539</v>
      </c>
      <c r="H94" s="168">
        <v>2.625</v>
      </c>
      <c r="I94" s="169"/>
      <c r="J94" s="170">
        <f t="shared" si="0"/>
        <v>0</v>
      </c>
      <c r="K94" s="166" t="s">
        <v>774</v>
      </c>
      <c r="L94" s="171"/>
      <c r="M94" s="172" t="s">
        <v>35</v>
      </c>
      <c r="N94" s="173" t="s">
        <v>50</v>
      </c>
      <c r="P94" s="139">
        <f t="shared" si="1"/>
        <v>0</v>
      </c>
      <c r="Q94" s="139">
        <v>0.17499999999999999</v>
      </c>
      <c r="R94" s="139">
        <f t="shared" si="2"/>
        <v>0.45937499999999998</v>
      </c>
      <c r="S94" s="139">
        <v>0</v>
      </c>
      <c r="T94" s="140">
        <f t="shared" si="3"/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 t="shared" si="4"/>
        <v>0</v>
      </c>
      <c r="BF94" s="142">
        <f t="shared" si="5"/>
        <v>0</v>
      </c>
      <c r="BG94" s="142">
        <f t="shared" si="6"/>
        <v>0</v>
      </c>
      <c r="BH94" s="142">
        <f t="shared" si="7"/>
        <v>0</v>
      </c>
      <c r="BI94" s="142">
        <f t="shared" si="8"/>
        <v>0</v>
      </c>
      <c r="BJ94" s="17" t="s">
        <v>86</v>
      </c>
      <c r="BK94" s="142">
        <f t="shared" si="9"/>
        <v>0</v>
      </c>
      <c r="BL94" s="17" t="s">
        <v>217</v>
      </c>
      <c r="BM94" s="141" t="s">
        <v>2051</v>
      </c>
    </row>
    <row r="95" spans="2:65" s="1" customFormat="1" ht="16.5" customHeight="1" x14ac:dyDescent="0.2">
      <c r="B95" s="33"/>
      <c r="C95" s="164" t="s">
        <v>223</v>
      </c>
      <c r="D95" s="164" t="s">
        <v>213</v>
      </c>
      <c r="E95" s="165" t="s">
        <v>2052</v>
      </c>
      <c r="F95" s="166" t="s">
        <v>2053</v>
      </c>
      <c r="G95" s="167" t="s">
        <v>191</v>
      </c>
      <c r="H95" s="168">
        <v>2</v>
      </c>
      <c r="I95" s="169"/>
      <c r="J95" s="170">
        <f t="shared" si="0"/>
        <v>0</v>
      </c>
      <c r="K95" s="166" t="s">
        <v>774</v>
      </c>
      <c r="L95" s="171"/>
      <c r="M95" s="172" t="s">
        <v>35</v>
      </c>
      <c r="N95" s="173" t="s">
        <v>50</v>
      </c>
      <c r="P95" s="139">
        <f t="shared" si="1"/>
        <v>0</v>
      </c>
      <c r="Q95" s="139">
        <v>0.08</v>
      </c>
      <c r="R95" s="139">
        <f t="shared" si="2"/>
        <v>0.16</v>
      </c>
      <c r="S95" s="139">
        <v>0</v>
      </c>
      <c r="T95" s="140">
        <f t="shared" si="3"/>
        <v>0</v>
      </c>
      <c r="AR95" s="141" t="s">
        <v>216</v>
      </c>
      <c r="AT95" s="141" t="s">
        <v>213</v>
      </c>
      <c r="AU95" s="141" t="s">
        <v>88</v>
      </c>
      <c r="AY95" s="17" t="s">
        <v>187</v>
      </c>
      <c r="BE95" s="142">
        <f t="shared" si="4"/>
        <v>0</v>
      </c>
      <c r="BF95" s="142">
        <f t="shared" si="5"/>
        <v>0</v>
      </c>
      <c r="BG95" s="142">
        <f t="shared" si="6"/>
        <v>0</v>
      </c>
      <c r="BH95" s="142">
        <f t="shared" si="7"/>
        <v>0</v>
      </c>
      <c r="BI95" s="142">
        <f t="shared" si="8"/>
        <v>0</v>
      </c>
      <c r="BJ95" s="17" t="s">
        <v>86</v>
      </c>
      <c r="BK95" s="142">
        <f t="shared" si="9"/>
        <v>0</v>
      </c>
      <c r="BL95" s="17" t="s">
        <v>217</v>
      </c>
      <c r="BM95" s="141" t="s">
        <v>2054</v>
      </c>
    </row>
    <row r="96" spans="2:65" s="1" customFormat="1" ht="16.5" customHeight="1" x14ac:dyDescent="0.2">
      <c r="B96" s="33"/>
      <c r="C96" s="164" t="s">
        <v>227</v>
      </c>
      <c r="D96" s="164" t="s">
        <v>213</v>
      </c>
      <c r="E96" s="165" t="s">
        <v>2055</v>
      </c>
      <c r="F96" s="166" t="s">
        <v>2056</v>
      </c>
      <c r="G96" s="167" t="s">
        <v>191</v>
      </c>
      <c r="H96" s="168">
        <v>11</v>
      </c>
      <c r="I96" s="169"/>
      <c r="J96" s="170">
        <f t="shared" si="0"/>
        <v>0</v>
      </c>
      <c r="K96" s="166" t="s">
        <v>774</v>
      </c>
      <c r="L96" s="171"/>
      <c r="M96" s="172" t="s">
        <v>35</v>
      </c>
      <c r="N96" s="173" t="s">
        <v>50</v>
      </c>
      <c r="P96" s="139">
        <f t="shared" si="1"/>
        <v>0</v>
      </c>
      <c r="Q96" s="139">
        <v>4.8300000000000003E-2</v>
      </c>
      <c r="R96" s="139">
        <f t="shared" si="2"/>
        <v>0.53129999999999999</v>
      </c>
      <c r="S96" s="139">
        <v>0</v>
      </c>
      <c r="T96" s="140">
        <f t="shared" si="3"/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 t="shared" si="4"/>
        <v>0</v>
      </c>
      <c r="BF96" s="142">
        <f t="shared" si="5"/>
        <v>0</v>
      </c>
      <c r="BG96" s="142">
        <f t="shared" si="6"/>
        <v>0</v>
      </c>
      <c r="BH96" s="142">
        <f t="shared" si="7"/>
        <v>0</v>
      </c>
      <c r="BI96" s="142">
        <f t="shared" si="8"/>
        <v>0</v>
      </c>
      <c r="BJ96" s="17" t="s">
        <v>86</v>
      </c>
      <c r="BK96" s="142">
        <f t="shared" si="9"/>
        <v>0</v>
      </c>
      <c r="BL96" s="17" t="s">
        <v>217</v>
      </c>
      <c r="BM96" s="141" t="s">
        <v>2057</v>
      </c>
    </row>
    <row r="97" spans="2:65" s="1" customFormat="1" ht="16.5" customHeight="1" x14ac:dyDescent="0.2">
      <c r="B97" s="33"/>
      <c r="C97" s="164" t="s">
        <v>235</v>
      </c>
      <c r="D97" s="164" t="s">
        <v>213</v>
      </c>
      <c r="E97" s="165" t="s">
        <v>2058</v>
      </c>
      <c r="F97" s="166" t="s">
        <v>2059</v>
      </c>
      <c r="G97" s="167" t="s">
        <v>191</v>
      </c>
      <c r="H97" s="168">
        <v>1</v>
      </c>
      <c r="I97" s="169"/>
      <c r="J97" s="170">
        <f t="shared" si="0"/>
        <v>0</v>
      </c>
      <c r="K97" s="166" t="s">
        <v>774</v>
      </c>
      <c r="L97" s="171"/>
      <c r="M97" s="172" t="s">
        <v>35</v>
      </c>
      <c r="N97" s="173" t="s">
        <v>50</v>
      </c>
      <c r="P97" s="139">
        <f t="shared" si="1"/>
        <v>0</v>
      </c>
      <c r="Q97" s="139">
        <v>6.5670000000000006E-2</v>
      </c>
      <c r="R97" s="139">
        <f t="shared" si="2"/>
        <v>6.5670000000000006E-2</v>
      </c>
      <c r="S97" s="139">
        <v>0</v>
      </c>
      <c r="T97" s="140">
        <f t="shared" si="3"/>
        <v>0</v>
      </c>
      <c r="AR97" s="141" t="s">
        <v>216</v>
      </c>
      <c r="AT97" s="141" t="s">
        <v>213</v>
      </c>
      <c r="AU97" s="141" t="s">
        <v>88</v>
      </c>
      <c r="AY97" s="17" t="s">
        <v>187</v>
      </c>
      <c r="BE97" s="142">
        <f t="shared" si="4"/>
        <v>0</v>
      </c>
      <c r="BF97" s="142">
        <f t="shared" si="5"/>
        <v>0</v>
      </c>
      <c r="BG97" s="142">
        <f t="shared" si="6"/>
        <v>0</v>
      </c>
      <c r="BH97" s="142">
        <f t="shared" si="7"/>
        <v>0</v>
      </c>
      <c r="BI97" s="142">
        <f t="shared" si="8"/>
        <v>0</v>
      </c>
      <c r="BJ97" s="17" t="s">
        <v>86</v>
      </c>
      <c r="BK97" s="142">
        <f t="shared" si="9"/>
        <v>0</v>
      </c>
      <c r="BL97" s="17" t="s">
        <v>217</v>
      </c>
      <c r="BM97" s="141" t="s">
        <v>2060</v>
      </c>
    </row>
    <row r="98" spans="2:65" s="1" customFormat="1" ht="16.5" customHeight="1" x14ac:dyDescent="0.2">
      <c r="B98" s="33"/>
      <c r="C98" s="164" t="s">
        <v>239</v>
      </c>
      <c r="D98" s="164" t="s">
        <v>213</v>
      </c>
      <c r="E98" s="165" t="s">
        <v>2061</v>
      </c>
      <c r="F98" s="166" t="s">
        <v>2062</v>
      </c>
      <c r="G98" s="167" t="s">
        <v>191</v>
      </c>
      <c r="H98" s="168">
        <v>18</v>
      </c>
      <c r="I98" s="169"/>
      <c r="J98" s="170">
        <f t="shared" si="0"/>
        <v>0</v>
      </c>
      <c r="K98" s="166" t="s">
        <v>774</v>
      </c>
      <c r="L98" s="171"/>
      <c r="M98" s="172" t="s">
        <v>35</v>
      </c>
      <c r="N98" s="173" t="s">
        <v>50</v>
      </c>
      <c r="P98" s="139">
        <f t="shared" si="1"/>
        <v>0</v>
      </c>
      <c r="Q98" s="139">
        <v>4.4999999999999998E-2</v>
      </c>
      <c r="R98" s="139">
        <f t="shared" si="2"/>
        <v>0.80999999999999994</v>
      </c>
      <c r="S98" s="139">
        <v>0</v>
      </c>
      <c r="T98" s="140">
        <f t="shared" si="3"/>
        <v>0</v>
      </c>
      <c r="AR98" s="141" t="s">
        <v>216</v>
      </c>
      <c r="AT98" s="141" t="s">
        <v>213</v>
      </c>
      <c r="AU98" s="141" t="s">
        <v>88</v>
      </c>
      <c r="AY98" s="17" t="s">
        <v>187</v>
      </c>
      <c r="BE98" s="142">
        <f t="shared" si="4"/>
        <v>0</v>
      </c>
      <c r="BF98" s="142">
        <f t="shared" si="5"/>
        <v>0</v>
      </c>
      <c r="BG98" s="142">
        <f t="shared" si="6"/>
        <v>0</v>
      </c>
      <c r="BH98" s="142">
        <f t="shared" si="7"/>
        <v>0</v>
      </c>
      <c r="BI98" s="142">
        <f t="shared" si="8"/>
        <v>0</v>
      </c>
      <c r="BJ98" s="17" t="s">
        <v>86</v>
      </c>
      <c r="BK98" s="142">
        <f t="shared" si="9"/>
        <v>0</v>
      </c>
      <c r="BL98" s="17" t="s">
        <v>217</v>
      </c>
      <c r="BM98" s="141" t="s">
        <v>2063</v>
      </c>
    </row>
    <row r="99" spans="2:65" s="1" customFormat="1" ht="16.5" customHeight="1" x14ac:dyDescent="0.2">
      <c r="B99" s="33"/>
      <c r="C99" s="130" t="s">
        <v>243</v>
      </c>
      <c r="D99" s="130" t="s">
        <v>188</v>
      </c>
      <c r="E99" s="131" t="s">
        <v>2064</v>
      </c>
      <c r="F99" s="132" t="s">
        <v>2065</v>
      </c>
      <c r="G99" s="133" t="s">
        <v>191</v>
      </c>
      <c r="H99" s="134">
        <v>2</v>
      </c>
      <c r="I99" s="135"/>
      <c r="J99" s="136">
        <f t="shared" si="0"/>
        <v>0</v>
      </c>
      <c r="K99" s="132" t="s">
        <v>774</v>
      </c>
      <c r="L99" s="33"/>
      <c r="M99" s="137" t="s">
        <v>35</v>
      </c>
      <c r="N99" s="138" t="s">
        <v>50</v>
      </c>
      <c r="P99" s="139">
        <f t="shared" si="1"/>
        <v>0</v>
      </c>
      <c r="Q99" s="139">
        <v>0.26086999999999999</v>
      </c>
      <c r="R99" s="139">
        <f t="shared" si="2"/>
        <v>0.52173999999999998</v>
      </c>
      <c r="S99" s="139">
        <v>0</v>
      </c>
      <c r="T99" s="140">
        <f t="shared" si="3"/>
        <v>0</v>
      </c>
      <c r="AR99" s="141" t="s">
        <v>193</v>
      </c>
      <c r="AT99" s="141" t="s">
        <v>188</v>
      </c>
      <c r="AU99" s="141" t="s">
        <v>88</v>
      </c>
      <c r="AY99" s="17" t="s">
        <v>187</v>
      </c>
      <c r="BE99" s="142">
        <f t="shared" si="4"/>
        <v>0</v>
      </c>
      <c r="BF99" s="142">
        <f t="shared" si="5"/>
        <v>0</v>
      </c>
      <c r="BG99" s="142">
        <f t="shared" si="6"/>
        <v>0</v>
      </c>
      <c r="BH99" s="142">
        <f t="shared" si="7"/>
        <v>0</v>
      </c>
      <c r="BI99" s="142">
        <f t="shared" si="8"/>
        <v>0</v>
      </c>
      <c r="BJ99" s="17" t="s">
        <v>86</v>
      </c>
      <c r="BK99" s="142">
        <f t="shared" si="9"/>
        <v>0</v>
      </c>
      <c r="BL99" s="17" t="s">
        <v>193</v>
      </c>
      <c r="BM99" s="141" t="s">
        <v>2066</v>
      </c>
    </row>
    <row r="100" spans="2:65" s="1" customFormat="1" x14ac:dyDescent="0.2">
      <c r="B100" s="33"/>
      <c r="D100" s="184" t="s">
        <v>788</v>
      </c>
      <c r="F100" s="185" t="s">
        <v>2067</v>
      </c>
      <c r="I100" s="177"/>
      <c r="L100" s="33"/>
      <c r="M100" s="178"/>
      <c r="T100" s="54"/>
      <c r="AT100" s="17" t="s">
        <v>788</v>
      </c>
      <c r="AU100" s="17" t="s">
        <v>88</v>
      </c>
    </row>
    <row r="101" spans="2:65" s="1" customFormat="1" ht="16.5" customHeight="1" x14ac:dyDescent="0.2">
      <c r="B101" s="33"/>
      <c r="C101" s="130" t="s">
        <v>247</v>
      </c>
      <c r="D101" s="130" t="s">
        <v>188</v>
      </c>
      <c r="E101" s="131" t="s">
        <v>2068</v>
      </c>
      <c r="F101" s="132" t="s">
        <v>2069</v>
      </c>
      <c r="G101" s="133" t="s">
        <v>191</v>
      </c>
      <c r="H101" s="134">
        <v>14</v>
      </c>
      <c r="I101" s="135"/>
      <c r="J101" s="136">
        <f>ROUND(I101*H101,2)</f>
        <v>0</v>
      </c>
      <c r="K101" s="132" t="s">
        <v>774</v>
      </c>
      <c r="L101" s="33"/>
      <c r="M101" s="137" t="s">
        <v>35</v>
      </c>
      <c r="N101" s="138" t="s">
        <v>50</v>
      </c>
      <c r="P101" s="139">
        <f>O101*H101</f>
        <v>0</v>
      </c>
      <c r="Q101" s="139">
        <v>0.26336999999999999</v>
      </c>
      <c r="R101" s="139">
        <f>Q101*H101</f>
        <v>3.6871799999999997</v>
      </c>
      <c r="S101" s="139">
        <v>0</v>
      </c>
      <c r="T101" s="140">
        <f>S101*H101</f>
        <v>0</v>
      </c>
      <c r="AR101" s="141" t="s">
        <v>193</v>
      </c>
      <c r="AT101" s="141" t="s">
        <v>188</v>
      </c>
      <c r="AU101" s="141" t="s">
        <v>88</v>
      </c>
      <c r="AY101" s="17" t="s">
        <v>187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7" t="s">
        <v>86</v>
      </c>
      <c r="BK101" s="142">
        <f>ROUND(I101*H101,2)</f>
        <v>0</v>
      </c>
      <c r="BL101" s="17" t="s">
        <v>193</v>
      </c>
      <c r="BM101" s="141" t="s">
        <v>2070</v>
      </c>
    </row>
    <row r="102" spans="2:65" s="1" customFormat="1" x14ac:dyDescent="0.2">
      <c r="B102" s="33"/>
      <c r="D102" s="184" t="s">
        <v>788</v>
      </c>
      <c r="F102" s="185" t="s">
        <v>2071</v>
      </c>
      <c r="I102" s="177"/>
      <c r="L102" s="33"/>
      <c r="M102" s="178"/>
      <c r="T102" s="54"/>
      <c r="AT102" s="17" t="s">
        <v>788</v>
      </c>
      <c r="AU102" s="17" t="s">
        <v>88</v>
      </c>
    </row>
    <row r="103" spans="2:65" s="1" customFormat="1" ht="16.5" customHeight="1" x14ac:dyDescent="0.2">
      <c r="B103" s="33"/>
      <c r="C103" s="130" t="s">
        <v>253</v>
      </c>
      <c r="D103" s="130" t="s">
        <v>188</v>
      </c>
      <c r="E103" s="131" t="s">
        <v>2072</v>
      </c>
      <c r="F103" s="132" t="s">
        <v>2073</v>
      </c>
      <c r="G103" s="133" t="s">
        <v>204</v>
      </c>
      <c r="H103" s="134">
        <v>1</v>
      </c>
      <c r="I103" s="135"/>
      <c r="J103" s="136">
        <f>ROUND(I103*H103,2)</f>
        <v>0</v>
      </c>
      <c r="K103" s="132" t="s">
        <v>774</v>
      </c>
      <c r="L103" s="33"/>
      <c r="M103" s="137" t="s">
        <v>35</v>
      </c>
      <c r="N103" s="138" t="s">
        <v>50</v>
      </c>
      <c r="P103" s="139">
        <f>O103*H103</f>
        <v>0</v>
      </c>
      <c r="Q103" s="139">
        <v>0.11987</v>
      </c>
      <c r="R103" s="139">
        <f>Q103*H103</f>
        <v>0.11987</v>
      </c>
      <c r="S103" s="139">
        <v>0</v>
      </c>
      <c r="T103" s="140">
        <f>S103*H103</f>
        <v>0</v>
      </c>
      <c r="AR103" s="141" t="s">
        <v>193</v>
      </c>
      <c r="AT103" s="141" t="s">
        <v>188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193</v>
      </c>
      <c r="BM103" s="141" t="s">
        <v>2074</v>
      </c>
    </row>
    <row r="104" spans="2:65" s="1" customFormat="1" x14ac:dyDescent="0.2">
      <c r="B104" s="33"/>
      <c r="D104" s="184" t="s">
        <v>788</v>
      </c>
      <c r="F104" s="185" t="s">
        <v>2075</v>
      </c>
      <c r="I104" s="177"/>
      <c r="L104" s="33"/>
      <c r="M104" s="178"/>
      <c r="T104" s="54"/>
      <c r="AT104" s="17" t="s">
        <v>788</v>
      </c>
      <c r="AU104" s="17" t="s">
        <v>88</v>
      </c>
    </row>
    <row r="105" spans="2:65" s="1" customFormat="1" ht="16.5" customHeight="1" x14ac:dyDescent="0.2">
      <c r="B105" s="33"/>
      <c r="C105" s="130" t="s">
        <v>257</v>
      </c>
      <c r="D105" s="130" t="s">
        <v>188</v>
      </c>
      <c r="E105" s="131" t="s">
        <v>2076</v>
      </c>
      <c r="F105" s="132" t="s">
        <v>2077</v>
      </c>
      <c r="G105" s="133" t="s">
        <v>204</v>
      </c>
      <c r="H105" s="134">
        <v>1</v>
      </c>
      <c r="I105" s="135"/>
      <c r="J105" s="136">
        <f>ROUND(I105*H105,2)</f>
        <v>0</v>
      </c>
      <c r="K105" s="132" t="s">
        <v>35</v>
      </c>
      <c r="L105" s="33"/>
      <c r="M105" s="179" t="s">
        <v>35</v>
      </c>
      <c r="N105" s="180" t="s">
        <v>50</v>
      </c>
      <c r="O105" s="181"/>
      <c r="P105" s="182">
        <f>O105*H105</f>
        <v>0</v>
      </c>
      <c r="Q105" s="182">
        <v>0.11987</v>
      </c>
      <c r="R105" s="182">
        <f>Q105*H105</f>
        <v>0.11987</v>
      </c>
      <c r="S105" s="182">
        <v>0</v>
      </c>
      <c r="T105" s="183">
        <f>S105*H105</f>
        <v>0</v>
      </c>
      <c r="AR105" s="141" t="s">
        <v>193</v>
      </c>
      <c r="AT105" s="141" t="s">
        <v>188</v>
      </c>
      <c r="AU105" s="141" t="s">
        <v>88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193</v>
      </c>
      <c r="BM105" s="141" t="s">
        <v>2078</v>
      </c>
    </row>
    <row r="106" spans="2:65" s="1" customFormat="1" ht="6.95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3ncoub5SQ4PCLxNedEDMibufqFOFS9ZFigfiCUlMHK6J3ggnuNz67PYdvV75ONvtkFvJvUf54MVnmTf3e9fh7Q==" saltValue="6EO5CfO8NmBXQN30cetWogHbHQ7dUFb8qAaXd2P6KU197Lp8lxFES1RYEXiqnXptw2wLXAJ3Z/htOHvBRRK4vA==" spinCount="100000" sheet="1" objects="1" scenarios="1" formatColumns="0" formatRows="0" autoFilter="0"/>
  <autoFilter ref="C86:K10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100" r:id="rId1"/>
    <hyperlink ref="F102" r:id="rId2"/>
    <hyperlink ref="F104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0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150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2079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2080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ROUND(J87,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ROUND((SUM(BE87:BE289)),  2)</f>
        <v>0</v>
      </c>
      <c r="I35" s="94">
        <v>0.21</v>
      </c>
      <c r="J35" s="84">
        <f>ROUND(((SUM(BE87:BE289))*I35),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ROUND((SUM(BF87:BF289)),  2)</f>
        <v>0</v>
      </c>
      <c r="I36" s="94">
        <v>0.15</v>
      </c>
      <c r="J36" s="84">
        <f>ROUND(((SUM(BF87:BF289))*I36),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ROUND((SUM(BG87:BG289)),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ROUND((SUM(BH87:BH289)),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ROUND((SUM(BI87:BI289)),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2079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VON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Rožďalovice - Nemyčeves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J87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2081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4.95" hidden="1" customHeight="1" x14ac:dyDescent="0.2">
      <c r="B65" s="104"/>
      <c r="D65" s="105" t="s">
        <v>2082</v>
      </c>
      <c r="E65" s="106"/>
      <c r="F65" s="106"/>
      <c r="G65" s="106"/>
      <c r="H65" s="106"/>
      <c r="I65" s="106"/>
      <c r="J65" s="107">
        <f>J282</f>
        <v>0</v>
      </c>
      <c r="L65" s="104"/>
    </row>
    <row r="66" spans="2:12" s="1" customFormat="1" ht="21.75" hidden="1" customHeight="1" x14ac:dyDescent="0.2">
      <c r="B66" s="33"/>
      <c r="L66" s="33"/>
    </row>
    <row r="67" spans="2:12" s="1" customFormat="1" ht="6.95" hidden="1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68" spans="2:12" hidden="1" x14ac:dyDescent="0.2"/>
    <row r="69" spans="2:12" hidden="1" x14ac:dyDescent="0.2"/>
    <row r="70" spans="2:12" hidden="1" x14ac:dyDescent="0.2"/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1" t="s">
        <v>173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7" t="s">
        <v>16</v>
      </c>
      <c r="L74" s="33"/>
    </row>
    <row r="75" spans="2:12" s="1" customFormat="1" ht="16.5" customHeight="1" x14ac:dyDescent="0.2">
      <c r="B75" s="33"/>
      <c r="E75" s="250" t="str">
        <f>E7</f>
        <v>Oprava PZS v úseku Rožďalovice - Nemyčeves</v>
      </c>
      <c r="F75" s="251"/>
      <c r="G75" s="251"/>
      <c r="H75" s="251"/>
      <c r="L75" s="33"/>
    </row>
    <row r="76" spans="2:12" ht="12" customHeight="1" x14ac:dyDescent="0.2">
      <c r="B76" s="20"/>
      <c r="C76" s="27" t="s">
        <v>152</v>
      </c>
      <c r="L76" s="20"/>
    </row>
    <row r="77" spans="2:12" s="1" customFormat="1" ht="16.5" customHeight="1" x14ac:dyDescent="0.2">
      <c r="B77" s="33"/>
      <c r="E77" s="250" t="s">
        <v>2079</v>
      </c>
      <c r="F77" s="249"/>
      <c r="G77" s="249"/>
      <c r="H77" s="249"/>
      <c r="L77" s="33"/>
    </row>
    <row r="78" spans="2:12" s="1" customFormat="1" ht="12" customHeight="1" x14ac:dyDescent="0.2">
      <c r="B78" s="33"/>
      <c r="C78" s="27" t="s">
        <v>154</v>
      </c>
      <c r="L78" s="33"/>
    </row>
    <row r="79" spans="2:12" s="1" customFormat="1" ht="16.5" customHeight="1" x14ac:dyDescent="0.2">
      <c r="B79" s="33"/>
      <c r="E79" s="246" t="str">
        <f>E11</f>
        <v>01 - VON</v>
      </c>
      <c r="F79" s="249"/>
      <c r="G79" s="249"/>
      <c r="H79" s="249"/>
      <c r="L79" s="33"/>
    </row>
    <row r="80" spans="2:12" s="1" customFormat="1" ht="6.9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Rožďalovice - Nemyčeves</v>
      </c>
      <c r="I81" s="27" t="s">
        <v>24</v>
      </c>
      <c r="J81" s="50" t="str">
        <f>IF(J14="","",J14)</f>
        <v>28. 2. 2023</v>
      </c>
      <c r="L81" s="33"/>
    </row>
    <row r="82" spans="2:65" s="1" customFormat="1" ht="6.95" customHeight="1" x14ac:dyDescent="0.2">
      <c r="B82" s="33"/>
      <c r="L82" s="33"/>
    </row>
    <row r="83" spans="2:65" s="1" customFormat="1" ht="15.2" customHeight="1" x14ac:dyDescent="0.2">
      <c r="B83" s="33"/>
      <c r="C83" s="27" t="s">
        <v>30</v>
      </c>
      <c r="F83" s="25" t="str">
        <f>E17</f>
        <v>Správa železnic, státní organizace</v>
      </c>
      <c r="I83" s="27" t="s">
        <v>38</v>
      </c>
      <c r="J83" s="31" t="str">
        <f>E23</f>
        <v>Signal Projekt s.r.o.</v>
      </c>
      <c r="L83" s="33"/>
    </row>
    <row r="84" spans="2:65" s="1" customFormat="1" ht="15.2" customHeight="1" x14ac:dyDescent="0.2">
      <c r="B84" s="33"/>
      <c r="C84" s="27" t="s">
        <v>36</v>
      </c>
      <c r="F84" s="25" t="str">
        <f>IF(E20="","",E20)</f>
        <v>Vyplň údaj</v>
      </c>
      <c r="I84" s="27" t="s">
        <v>42</v>
      </c>
      <c r="J84" s="31" t="str">
        <f>E26</f>
        <v>Signal Projekt s.r.o.</v>
      </c>
      <c r="L84" s="33"/>
    </row>
    <row r="85" spans="2:65" s="1" customFormat="1" ht="10.35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174</v>
      </c>
      <c r="D86" s="114" t="s">
        <v>64</v>
      </c>
      <c r="E86" s="114" t="s">
        <v>60</v>
      </c>
      <c r="F86" s="114" t="s">
        <v>61</v>
      </c>
      <c r="G86" s="114" t="s">
        <v>175</v>
      </c>
      <c r="H86" s="114" t="s">
        <v>176</v>
      </c>
      <c r="I86" s="114" t="s">
        <v>177</v>
      </c>
      <c r="J86" s="114" t="s">
        <v>160</v>
      </c>
      <c r="K86" s="115" t="s">
        <v>178</v>
      </c>
      <c r="L86" s="112"/>
      <c r="M86" s="57" t="s">
        <v>35</v>
      </c>
      <c r="N86" s="58" t="s">
        <v>49</v>
      </c>
      <c r="O86" s="58" t="s">
        <v>179</v>
      </c>
      <c r="P86" s="58" t="s">
        <v>180</v>
      </c>
      <c r="Q86" s="58" t="s">
        <v>181</v>
      </c>
      <c r="R86" s="58" t="s">
        <v>182</v>
      </c>
      <c r="S86" s="58" t="s">
        <v>183</v>
      </c>
      <c r="T86" s="59" t="s">
        <v>184</v>
      </c>
    </row>
    <row r="87" spans="2:65" s="1" customFormat="1" ht="22.9" customHeight="1" x14ac:dyDescent="0.25">
      <c r="B87" s="33"/>
      <c r="C87" s="62" t="s">
        <v>185</v>
      </c>
      <c r="J87" s="116">
        <f>BK87</f>
        <v>0</v>
      </c>
      <c r="L87" s="33"/>
      <c r="M87" s="60"/>
      <c r="N87" s="51"/>
      <c r="O87" s="51"/>
      <c r="P87" s="117">
        <f>P88+P282</f>
        <v>0</v>
      </c>
      <c r="Q87" s="51"/>
      <c r="R87" s="117">
        <f>R88+R282</f>
        <v>0</v>
      </c>
      <c r="S87" s="51"/>
      <c r="T87" s="118">
        <f>T88+T282</f>
        <v>0</v>
      </c>
      <c r="AT87" s="17" t="s">
        <v>78</v>
      </c>
      <c r="AU87" s="17" t="s">
        <v>161</v>
      </c>
      <c r="BK87" s="119">
        <f>BK88+BK282</f>
        <v>0</v>
      </c>
    </row>
    <row r="88" spans="2:65" s="11" customFormat="1" ht="25.9" customHeight="1" x14ac:dyDescent="0.2">
      <c r="B88" s="120"/>
      <c r="D88" s="121" t="s">
        <v>78</v>
      </c>
      <c r="E88" s="122" t="s">
        <v>2083</v>
      </c>
      <c r="F88" s="122" t="s">
        <v>2084</v>
      </c>
      <c r="I88" s="123"/>
      <c r="J88" s="124">
        <f>BK88</f>
        <v>0</v>
      </c>
      <c r="L88" s="120"/>
      <c r="M88" s="125"/>
      <c r="P88" s="126">
        <f>SUM(P89:P281)</f>
        <v>0</v>
      </c>
      <c r="R88" s="126">
        <f>SUM(R89:R281)</f>
        <v>0</v>
      </c>
      <c r="T88" s="127">
        <f>SUM(T89:T281)</f>
        <v>0</v>
      </c>
      <c r="AR88" s="121" t="s">
        <v>193</v>
      </c>
      <c r="AT88" s="128" t="s">
        <v>78</v>
      </c>
      <c r="AU88" s="128" t="s">
        <v>79</v>
      </c>
      <c r="AY88" s="121" t="s">
        <v>187</v>
      </c>
      <c r="BK88" s="129">
        <f>SUM(BK89:BK281)</f>
        <v>0</v>
      </c>
    </row>
    <row r="89" spans="2:65" s="1" customFormat="1" ht="55.5" customHeight="1" x14ac:dyDescent="0.2">
      <c r="B89" s="33"/>
      <c r="C89" s="130" t="s">
        <v>86</v>
      </c>
      <c r="D89" s="130" t="s">
        <v>188</v>
      </c>
      <c r="E89" s="131" t="s">
        <v>2085</v>
      </c>
      <c r="F89" s="132" t="s">
        <v>2086</v>
      </c>
      <c r="G89" s="133" t="s">
        <v>795</v>
      </c>
      <c r="H89" s="134">
        <v>51.75</v>
      </c>
      <c r="I89" s="135"/>
      <c r="J89" s="136">
        <f>ROUND(I89*H89,2)</f>
        <v>0</v>
      </c>
      <c r="K89" s="132" t="s">
        <v>192</v>
      </c>
      <c r="L89" s="33"/>
      <c r="M89" s="137" t="s">
        <v>35</v>
      </c>
      <c r="N89" s="138" t="s">
        <v>50</v>
      </c>
      <c r="P89" s="139">
        <f>O89*H89</f>
        <v>0</v>
      </c>
      <c r="Q89" s="139">
        <v>0</v>
      </c>
      <c r="R89" s="139">
        <f>Q89*H89</f>
        <v>0</v>
      </c>
      <c r="S89" s="139">
        <v>0</v>
      </c>
      <c r="T89" s="140">
        <f>S89*H89</f>
        <v>0</v>
      </c>
      <c r="AR89" s="141" t="s">
        <v>719</v>
      </c>
      <c r="AT89" s="141" t="s">
        <v>188</v>
      </c>
      <c r="AU89" s="141" t="s">
        <v>86</v>
      </c>
      <c r="AY89" s="17" t="s">
        <v>187</v>
      </c>
      <c r="BE89" s="142">
        <f>IF(N89="základní",J89,0)</f>
        <v>0</v>
      </c>
      <c r="BF89" s="142">
        <f>IF(N89="snížená",J89,0)</f>
        <v>0</v>
      </c>
      <c r="BG89" s="142">
        <f>IF(N89="zákl. přenesená",J89,0)</f>
        <v>0</v>
      </c>
      <c r="BH89" s="142">
        <f>IF(N89="sníž. přenesená",J89,0)</f>
        <v>0</v>
      </c>
      <c r="BI89" s="142">
        <f>IF(N89="nulová",J89,0)</f>
        <v>0</v>
      </c>
      <c r="BJ89" s="17" t="s">
        <v>86</v>
      </c>
      <c r="BK89" s="142">
        <f>ROUND(I89*H89,2)</f>
        <v>0</v>
      </c>
      <c r="BL89" s="17" t="s">
        <v>719</v>
      </c>
      <c r="BM89" s="141" t="s">
        <v>2087</v>
      </c>
    </row>
    <row r="90" spans="2:65" s="1" customFormat="1" ht="29.25" x14ac:dyDescent="0.2">
      <c r="B90" s="33"/>
      <c r="D90" s="144" t="s">
        <v>298</v>
      </c>
      <c r="F90" s="176" t="s">
        <v>2088</v>
      </c>
      <c r="I90" s="177"/>
      <c r="L90" s="33"/>
      <c r="M90" s="178"/>
      <c r="T90" s="54"/>
      <c r="AT90" s="17" t="s">
        <v>298</v>
      </c>
      <c r="AU90" s="17" t="s">
        <v>86</v>
      </c>
    </row>
    <row r="91" spans="2:65" s="12" customFormat="1" x14ac:dyDescent="0.2">
      <c r="B91" s="143"/>
      <c r="D91" s="144" t="s">
        <v>195</v>
      </c>
      <c r="E91" s="145" t="s">
        <v>35</v>
      </c>
      <c r="F91" s="146" t="s">
        <v>83</v>
      </c>
      <c r="H91" s="145" t="s">
        <v>35</v>
      </c>
      <c r="I91" s="147"/>
      <c r="L91" s="143"/>
      <c r="M91" s="148"/>
      <c r="T91" s="149"/>
      <c r="AT91" s="145" t="s">
        <v>195</v>
      </c>
      <c r="AU91" s="145" t="s">
        <v>86</v>
      </c>
      <c r="AV91" s="12" t="s">
        <v>86</v>
      </c>
      <c r="AW91" s="12" t="s">
        <v>41</v>
      </c>
      <c r="AX91" s="12" t="s">
        <v>79</v>
      </c>
      <c r="AY91" s="145" t="s">
        <v>187</v>
      </c>
    </row>
    <row r="92" spans="2:65" s="12" customFormat="1" x14ac:dyDescent="0.2">
      <c r="B92" s="143"/>
      <c r="D92" s="144" t="s">
        <v>195</v>
      </c>
      <c r="E92" s="145" t="s">
        <v>35</v>
      </c>
      <c r="F92" s="146" t="s">
        <v>2089</v>
      </c>
      <c r="H92" s="145" t="s">
        <v>35</v>
      </c>
      <c r="I92" s="147"/>
      <c r="L92" s="143"/>
      <c r="M92" s="148"/>
      <c r="T92" s="149"/>
      <c r="AT92" s="145" t="s">
        <v>195</v>
      </c>
      <c r="AU92" s="145" t="s">
        <v>86</v>
      </c>
      <c r="AV92" s="12" t="s">
        <v>86</v>
      </c>
      <c r="AW92" s="12" t="s">
        <v>41</v>
      </c>
      <c r="AX92" s="12" t="s">
        <v>79</v>
      </c>
      <c r="AY92" s="145" t="s">
        <v>187</v>
      </c>
    </row>
    <row r="93" spans="2:65" s="13" customFormat="1" x14ac:dyDescent="0.2">
      <c r="B93" s="150"/>
      <c r="D93" s="144" t="s">
        <v>195</v>
      </c>
      <c r="E93" s="151" t="s">
        <v>35</v>
      </c>
      <c r="F93" s="152" t="s">
        <v>1918</v>
      </c>
      <c r="H93" s="153">
        <v>0.2</v>
      </c>
      <c r="I93" s="154"/>
      <c r="L93" s="150"/>
      <c r="M93" s="155"/>
      <c r="T93" s="156"/>
      <c r="AT93" s="151" t="s">
        <v>195</v>
      </c>
      <c r="AU93" s="151" t="s">
        <v>86</v>
      </c>
      <c r="AV93" s="13" t="s">
        <v>88</v>
      </c>
      <c r="AW93" s="13" t="s">
        <v>41</v>
      </c>
      <c r="AX93" s="13" t="s">
        <v>79</v>
      </c>
      <c r="AY93" s="151" t="s">
        <v>187</v>
      </c>
    </row>
    <row r="94" spans="2:65" s="12" customFormat="1" x14ac:dyDescent="0.2">
      <c r="B94" s="143"/>
      <c r="D94" s="144" t="s">
        <v>195</v>
      </c>
      <c r="E94" s="145" t="s">
        <v>35</v>
      </c>
      <c r="F94" s="146" t="s">
        <v>2090</v>
      </c>
      <c r="H94" s="145" t="s">
        <v>35</v>
      </c>
      <c r="I94" s="147"/>
      <c r="L94" s="143"/>
      <c r="M94" s="148"/>
      <c r="T94" s="149"/>
      <c r="AT94" s="145" t="s">
        <v>195</v>
      </c>
      <c r="AU94" s="145" t="s">
        <v>86</v>
      </c>
      <c r="AV94" s="12" t="s">
        <v>86</v>
      </c>
      <c r="AW94" s="12" t="s">
        <v>41</v>
      </c>
      <c r="AX94" s="12" t="s">
        <v>79</v>
      </c>
      <c r="AY94" s="145" t="s">
        <v>187</v>
      </c>
    </row>
    <row r="95" spans="2:65" s="13" customFormat="1" x14ac:dyDescent="0.2">
      <c r="B95" s="150"/>
      <c r="D95" s="144" t="s">
        <v>195</v>
      </c>
      <c r="E95" s="151" t="s">
        <v>35</v>
      </c>
      <c r="F95" s="152" t="s">
        <v>2091</v>
      </c>
      <c r="H95" s="153">
        <v>4.3</v>
      </c>
      <c r="I95" s="154"/>
      <c r="L95" s="150"/>
      <c r="M95" s="155"/>
      <c r="T95" s="156"/>
      <c r="AT95" s="151" t="s">
        <v>195</v>
      </c>
      <c r="AU95" s="151" t="s">
        <v>86</v>
      </c>
      <c r="AV95" s="13" t="s">
        <v>88</v>
      </c>
      <c r="AW95" s="13" t="s">
        <v>41</v>
      </c>
      <c r="AX95" s="13" t="s">
        <v>79</v>
      </c>
      <c r="AY95" s="151" t="s">
        <v>187</v>
      </c>
    </row>
    <row r="96" spans="2:65" s="12" customFormat="1" x14ac:dyDescent="0.2">
      <c r="B96" s="143"/>
      <c r="D96" s="144" t="s">
        <v>195</v>
      </c>
      <c r="E96" s="145" t="s">
        <v>35</v>
      </c>
      <c r="F96" s="146" t="s">
        <v>2092</v>
      </c>
      <c r="H96" s="145" t="s">
        <v>35</v>
      </c>
      <c r="I96" s="147"/>
      <c r="L96" s="143"/>
      <c r="M96" s="148"/>
      <c r="T96" s="149"/>
      <c r="AT96" s="145" t="s">
        <v>195</v>
      </c>
      <c r="AU96" s="145" t="s">
        <v>86</v>
      </c>
      <c r="AV96" s="12" t="s">
        <v>86</v>
      </c>
      <c r="AW96" s="12" t="s">
        <v>41</v>
      </c>
      <c r="AX96" s="12" t="s">
        <v>79</v>
      </c>
      <c r="AY96" s="145" t="s">
        <v>187</v>
      </c>
    </row>
    <row r="97" spans="2:51" s="13" customFormat="1" x14ac:dyDescent="0.2">
      <c r="B97" s="150"/>
      <c r="D97" s="144" t="s">
        <v>195</v>
      </c>
      <c r="E97" s="151" t="s">
        <v>35</v>
      </c>
      <c r="F97" s="152" t="s">
        <v>2093</v>
      </c>
      <c r="H97" s="153">
        <v>1.3</v>
      </c>
      <c r="I97" s="154"/>
      <c r="L97" s="150"/>
      <c r="M97" s="155"/>
      <c r="T97" s="156"/>
      <c r="AT97" s="151" t="s">
        <v>195</v>
      </c>
      <c r="AU97" s="151" t="s">
        <v>86</v>
      </c>
      <c r="AV97" s="13" t="s">
        <v>88</v>
      </c>
      <c r="AW97" s="13" t="s">
        <v>41</v>
      </c>
      <c r="AX97" s="13" t="s">
        <v>79</v>
      </c>
      <c r="AY97" s="151" t="s">
        <v>187</v>
      </c>
    </row>
    <row r="98" spans="2:51" s="12" customFormat="1" x14ac:dyDescent="0.2">
      <c r="B98" s="143"/>
      <c r="D98" s="144" t="s">
        <v>195</v>
      </c>
      <c r="E98" s="145" t="s">
        <v>35</v>
      </c>
      <c r="F98" s="146" t="s">
        <v>2094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86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51" s="13" customFormat="1" x14ac:dyDescent="0.2">
      <c r="B99" s="150"/>
      <c r="D99" s="144" t="s">
        <v>195</v>
      </c>
      <c r="E99" s="151" t="s">
        <v>35</v>
      </c>
      <c r="F99" s="152" t="s">
        <v>2095</v>
      </c>
      <c r="H99" s="153">
        <v>0.7</v>
      </c>
      <c r="I99" s="154"/>
      <c r="L99" s="150"/>
      <c r="M99" s="155"/>
      <c r="T99" s="156"/>
      <c r="AT99" s="151" t="s">
        <v>195</v>
      </c>
      <c r="AU99" s="151" t="s">
        <v>86</v>
      </c>
      <c r="AV99" s="13" t="s">
        <v>88</v>
      </c>
      <c r="AW99" s="13" t="s">
        <v>41</v>
      </c>
      <c r="AX99" s="13" t="s">
        <v>79</v>
      </c>
      <c r="AY99" s="151" t="s">
        <v>187</v>
      </c>
    </row>
    <row r="100" spans="2:51" s="12" customFormat="1" x14ac:dyDescent="0.2">
      <c r="B100" s="143"/>
      <c r="D100" s="144" t="s">
        <v>195</v>
      </c>
      <c r="E100" s="145" t="s">
        <v>35</v>
      </c>
      <c r="F100" s="146" t="s">
        <v>2096</v>
      </c>
      <c r="H100" s="145" t="s">
        <v>35</v>
      </c>
      <c r="I100" s="147"/>
      <c r="L100" s="143"/>
      <c r="M100" s="148"/>
      <c r="T100" s="149"/>
      <c r="AT100" s="145" t="s">
        <v>195</v>
      </c>
      <c r="AU100" s="145" t="s">
        <v>86</v>
      </c>
      <c r="AV100" s="12" t="s">
        <v>86</v>
      </c>
      <c r="AW100" s="12" t="s">
        <v>41</v>
      </c>
      <c r="AX100" s="12" t="s">
        <v>79</v>
      </c>
      <c r="AY100" s="145" t="s">
        <v>187</v>
      </c>
    </row>
    <row r="101" spans="2:51" s="13" customFormat="1" x14ac:dyDescent="0.2">
      <c r="B101" s="150"/>
      <c r="D101" s="144" t="s">
        <v>195</v>
      </c>
      <c r="E101" s="151" t="s">
        <v>35</v>
      </c>
      <c r="F101" s="152" t="s">
        <v>2097</v>
      </c>
      <c r="H101" s="153">
        <v>4.5</v>
      </c>
      <c r="I101" s="154"/>
      <c r="L101" s="150"/>
      <c r="M101" s="155"/>
      <c r="T101" s="156"/>
      <c r="AT101" s="151" t="s">
        <v>195</v>
      </c>
      <c r="AU101" s="151" t="s">
        <v>86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51" s="12" customFormat="1" x14ac:dyDescent="0.2">
      <c r="B102" s="143"/>
      <c r="D102" s="144" t="s">
        <v>195</v>
      </c>
      <c r="E102" s="145" t="s">
        <v>35</v>
      </c>
      <c r="F102" s="146" t="s">
        <v>2098</v>
      </c>
      <c r="H102" s="145" t="s">
        <v>35</v>
      </c>
      <c r="I102" s="147"/>
      <c r="L102" s="143"/>
      <c r="M102" s="148"/>
      <c r="T102" s="149"/>
      <c r="AT102" s="145" t="s">
        <v>195</v>
      </c>
      <c r="AU102" s="145" t="s">
        <v>86</v>
      </c>
      <c r="AV102" s="12" t="s">
        <v>86</v>
      </c>
      <c r="AW102" s="12" t="s">
        <v>41</v>
      </c>
      <c r="AX102" s="12" t="s">
        <v>79</v>
      </c>
      <c r="AY102" s="145" t="s">
        <v>187</v>
      </c>
    </row>
    <row r="103" spans="2:51" s="13" customFormat="1" x14ac:dyDescent="0.2">
      <c r="B103" s="150"/>
      <c r="D103" s="144" t="s">
        <v>195</v>
      </c>
      <c r="E103" s="151" t="s">
        <v>35</v>
      </c>
      <c r="F103" s="152" t="s">
        <v>2099</v>
      </c>
      <c r="H103" s="153">
        <v>0.4</v>
      </c>
      <c r="I103" s="154"/>
      <c r="L103" s="150"/>
      <c r="M103" s="155"/>
      <c r="T103" s="156"/>
      <c r="AT103" s="151" t="s">
        <v>195</v>
      </c>
      <c r="AU103" s="151" t="s">
        <v>86</v>
      </c>
      <c r="AV103" s="13" t="s">
        <v>88</v>
      </c>
      <c r="AW103" s="13" t="s">
        <v>41</v>
      </c>
      <c r="AX103" s="13" t="s">
        <v>79</v>
      </c>
      <c r="AY103" s="151" t="s">
        <v>187</v>
      </c>
    </row>
    <row r="104" spans="2:51" s="12" customFormat="1" x14ac:dyDescent="0.2">
      <c r="B104" s="143"/>
      <c r="D104" s="144" t="s">
        <v>195</v>
      </c>
      <c r="E104" s="145" t="s">
        <v>35</v>
      </c>
      <c r="F104" s="146" t="s">
        <v>2100</v>
      </c>
      <c r="H104" s="145" t="s">
        <v>35</v>
      </c>
      <c r="I104" s="147"/>
      <c r="L104" s="143"/>
      <c r="M104" s="148"/>
      <c r="T104" s="149"/>
      <c r="AT104" s="145" t="s">
        <v>195</v>
      </c>
      <c r="AU104" s="145" t="s">
        <v>86</v>
      </c>
      <c r="AV104" s="12" t="s">
        <v>86</v>
      </c>
      <c r="AW104" s="12" t="s">
        <v>41</v>
      </c>
      <c r="AX104" s="12" t="s">
        <v>79</v>
      </c>
      <c r="AY104" s="145" t="s">
        <v>187</v>
      </c>
    </row>
    <row r="105" spans="2:51" s="13" customFormat="1" x14ac:dyDescent="0.2">
      <c r="B105" s="150"/>
      <c r="D105" s="144" t="s">
        <v>195</v>
      </c>
      <c r="E105" s="151" t="s">
        <v>35</v>
      </c>
      <c r="F105" s="152" t="s">
        <v>2101</v>
      </c>
      <c r="H105" s="153">
        <v>0.6</v>
      </c>
      <c r="I105" s="154"/>
      <c r="L105" s="150"/>
      <c r="M105" s="155"/>
      <c r="T105" s="156"/>
      <c r="AT105" s="151" t="s">
        <v>195</v>
      </c>
      <c r="AU105" s="151" t="s">
        <v>86</v>
      </c>
      <c r="AV105" s="13" t="s">
        <v>88</v>
      </c>
      <c r="AW105" s="13" t="s">
        <v>41</v>
      </c>
      <c r="AX105" s="13" t="s">
        <v>79</v>
      </c>
      <c r="AY105" s="151" t="s">
        <v>187</v>
      </c>
    </row>
    <row r="106" spans="2:51" s="15" customFormat="1" x14ac:dyDescent="0.2">
      <c r="B106" s="193"/>
      <c r="D106" s="144" t="s">
        <v>195</v>
      </c>
      <c r="E106" s="194" t="s">
        <v>35</v>
      </c>
      <c r="F106" s="195" t="s">
        <v>2102</v>
      </c>
      <c r="H106" s="196">
        <v>12</v>
      </c>
      <c r="I106" s="197"/>
      <c r="L106" s="193"/>
      <c r="M106" s="198"/>
      <c r="T106" s="199"/>
      <c r="AT106" s="194" t="s">
        <v>195</v>
      </c>
      <c r="AU106" s="194" t="s">
        <v>86</v>
      </c>
      <c r="AV106" s="15" t="s">
        <v>207</v>
      </c>
      <c r="AW106" s="15" t="s">
        <v>41</v>
      </c>
      <c r="AX106" s="15" t="s">
        <v>79</v>
      </c>
      <c r="AY106" s="194" t="s">
        <v>187</v>
      </c>
    </row>
    <row r="107" spans="2:51" s="12" customFormat="1" x14ac:dyDescent="0.2">
      <c r="B107" s="143"/>
      <c r="D107" s="144" t="s">
        <v>195</v>
      </c>
      <c r="E107" s="145" t="s">
        <v>35</v>
      </c>
      <c r="F107" s="146" t="s">
        <v>97</v>
      </c>
      <c r="H107" s="145" t="s">
        <v>35</v>
      </c>
      <c r="I107" s="147"/>
      <c r="L107" s="143"/>
      <c r="M107" s="148"/>
      <c r="T107" s="149"/>
      <c r="AT107" s="145" t="s">
        <v>195</v>
      </c>
      <c r="AU107" s="145" t="s">
        <v>86</v>
      </c>
      <c r="AV107" s="12" t="s">
        <v>86</v>
      </c>
      <c r="AW107" s="12" t="s">
        <v>41</v>
      </c>
      <c r="AX107" s="12" t="s">
        <v>79</v>
      </c>
      <c r="AY107" s="145" t="s">
        <v>187</v>
      </c>
    </row>
    <row r="108" spans="2:51" s="12" customFormat="1" x14ac:dyDescent="0.2">
      <c r="B108" s="143"/>
      <c r="D108" s="144" t="s">
        <v>195</v>
      </c>
      <c r="E108" s="145" t="s">
        <v>35</v>
      </c>
      <c r="F108" s="146" t="s">
        <v>2089</v>
      </c>
      <c r="H108" s="145" t="s">
        <v>35</v>
      </c>
      <c r="I108" s="147"/>
      <c r="L108" s="143"/>
      <c r="M108" s="148"/>
      <c r="T108" s="149"/>
      <c r="AT108" s="145" t="s">
        <v>195</v>
      </c>
      <c r="AU108" s="145" t="s">
        <v>86</v>
      </c>
      <c r="AV108" s="12" t="s">
        <v>86</v>
      </c>
      <c r="AW108" s="12" t="s">
        <v>41</v>
      </c>
      <c r="AX108" s="12" t="s">
        <v>79</v>
      </c>
      <c r="AY108" s="145" t="s">
        <v>187</v>
      </c>
    </row>
    <row r="109" spans="2:51" s="13" customFormat="1" x14ac:dyDescent="0.2">
      <c r="B109" s="150"/>
      <c r="D109" s="144" t="s">
        <v>195</v>
      </c>
      <c r="E109" s="151" t="s">
        <v>35</v>
      </c>
      <c r="F109" s="152" t="s">
        <v>1918</v>
      </c>
      <c r="H109" s="153">
        <v>0.2</v>
      </c>
      <c r="I109" s="154"/>
      <c r="L109" s="150"/>
      <c r="M109" s="155"/>
      <c r="T109" s="156"/>
      <c r="AT109" s="151" t="s">
        <v>195</v>
      </c>
      <c r="AU109" s="151" t="s">
        <v>86</v>
      </c>
      <c r="AV109" s="13" t="s">
        <v>88</v>
      </c>
      <c r="AW109" s="13" t="s">
        <v>41</v>
      </c>
      <c r="AX109" s="13" t="s">
        <v>79</v>
      </c>
      <c r="AY109" s="151" t="s">
        <v>187</v>
      </c>
    </row>
    <row r="110" spans="2:51" s="12" customFormat="1" x14ac:dyDescent="0.2">
      <c r="B110" s="143"/>
      <c r="D110" s="144" t="s">
        <v>195</v>
      </c>
      <c r="E110" s="145" t="s">
        <v>35</v>
      </c>
      <c r="F110" s="146" t="s">
        <v>2090</v>
      </c>
      <c r="H110" s="145" t="s">
        <v>35</v>
      </c>
      <c r="I110" s="147"/>
      <c r="L110" s="143"/>
      <c r="M110" s="148"/>
      <c r="T110" s="149"/>
      <c r="AT110" s="145" t="s">
        <v>195</v>
      </c>
      <c r="AU110" s="145" t="s">
        <v>86</v>
      </c>
      <c r="AV110" s="12" t="s">
        <v>86</v>
      </c>
      <c r="AW110" s="12" t="s">
        <v>41</v>
      </c>
      <c r="AX110" s="12" t="s">
        <v>79</v>
      </c>
      <c r="AY110" s="145" t="s">
        <v>187</v>
      </c>
    </row>
    <row r="111" spans="2:51" s="13" customFormat="1" x14ac:dyDescent="0.2">
      <c r="B111" s="150"/>
      <c r="D111" s="144" t="s">
        <v>195</v>
      </c>
      <c r="E111" s="151" t="s">
        <v>35</v>
      </c>
      <c r="F111" s="152" t="s">
        <v>2103</v>
      </c>
      <c r="H111" s="153">
        <v>0.5</v>
      </c>
      <c r="I111" s="154"/>
      <c r="L111" s="150"/>
      <c r="M111" s="155"/>
      <c r="T111" s="156"/>
      <c r="AT111" s="151" t="s">
        <v>195</v>
      </c>
      <c r="AU111" s="151" t="s">
        <v>86</v>
      </c>
      <c r="AV111" s="13" t="s">
        <v>88</v>
      </c>
      <c r="AW111" s="13" t="s">
        <v>41</v>
      </c>
      <c r="AX111" s="13" t="s">
        <v>79</v>
      </c>
      <c r="AY111" s="151" t="s">
        <v>187</v>
      </c>
    </row>
    <row r="112" spans="2:51" s="12" customFormat="1" x14ac:dyDescent="0.2">
      <c r="B112" s="143"/>
      <c r="D112" s="144" t="s">
        <v>195</v>
      </c>
      <c r="E112" s="145" t="s">
        <v>35</v>
      </c>
      <c r="F112" s="146" t="s">
        <v>2092</v>
      </c>
      <c r="H112" s="145" t="s">
        <v>35</v>
      </c>
      <c r="I112" s="147"/>
      <c r="L112" s="143"/>
      <c r="M112" s="148"/>
      <c r="T112" s="149"/>
      <c r="AT112" s="145" t="s">
        <v>195</v>
      </c>
      <c r="AU112" s="145" t="s">
        <v>86</v>
      </c>
      <c r="AV112" s="12" t="s">
        <v>86</v>
      </c>
      <c r="AW112" s="12" t="s">
        <v>41</v>
      </c>
      <c r="AX112" s="12" t="s">
        <v>79</v>
      </c>
      <c r="AY112" s="145" t="s">
        <v>187</v>
      </c>
    </row>
    <row r="113" spans="2:51" s="13" customFormat="1" x14ac:dyDescent="0.2">
      <c r="B113" s="150"/>
      <c r="D113" s="144" t="s">
        <v>195</v>
      </c>
      <c r="E113" s="151" t="s">
        <v>35</v>
      </c>
      <c r="F113" s="152" t="s">
        <v>2104</v>
      </c>
      <c r="H113" s="153">
        <v>1.4</v>
      </c>
      <c r="I113" s="154"/>
      <c r="L113" s="150"/>
      <c r="M113" s="155"/>
      <c r="T113" s="156"/>
      <c r="AT113" s="151" t="s">
        <v>195</v>
      </c>
      <c r="AU113" s="151" t="s">
        <v>86</v>
      </c>
      <c r="AV113" s="13" t="s">
        <v>88</v>
      </c>
      <c r="AW113" s="13" t="s">
        <v>41</v>
      </c>
      <c r="AX113" s="13" t="s">
        <v>79</v>
      </c>
      <c r="AY113" s="151" t="s">
        <v>187</v>
      </c>
    </row>
    <row r="114" spans="2:51" s="12" customFormat="1" x14ac:dyDescent="0.2">
      <c r="B114" s="143"/>
      <c r="D114" s="144" t="s">
        <v>195</v>
      </c>
      <c r="E114" s="145" t="s">
        <v>35</v>
      </c>
      <c r="F114" s="146" t="s">
        <v>2105</v>
      </c>
      <c r="H114" s="145" t="s">
        <v>35</v>
      </c>
      <c r="I114" s="147"/>
      <c r="L114" s="143"/>
      <c r="M114" s="148"/>
      <c r="T114" s="149"/>
      <c r="AT114" s="145" t="s">
        <v>195</v>
      </c>
      <c r="AU114" s="145" t="s">
        <v>86</v>
      </c>
      <c r="AV114" s="12" t="s">
        <v>86</v>
      </c>
      <c r="AW114" s="12" t="s">
        <v>41</v>
      </c>
      <c r="AX114" s="12" t="s">
        <v>79</v>
      </c>
      <c r="AY114" s="145" t="s">
        <v>187</v>
      </c>
    </row>
    <row r="115" spans="2:51" s="13" customFormat="1" x14ac:dyDescent="0.2">
      <c r="B115" s="150"/>
      <c r="D115" s="144" t="s">
        <v>195</v>
      </c>
      <c r="E115" s="151" t="s">
        <v>35</v>
      </c>
      <c r="F115" s="152" t="s">
        <v>2106</v>
      </c>
      <c r="H115" s="153">
        <v>0.1</v>
      </c>
      <c r="I115" s="154"/>
      <c r="L115" s="150"/>
      <c r="M115" s="155"/>
      <c r="T115" s="156"/>
      <c r="AT115" s="151" t="s">
        <v>195</v>
      </c>
      <c r="AU115" s="151" t="s">
        <v>86</v>
      </c>
      <c r="AV115" s="13" t="s">
        <v>88</v>
      </c>
      <c r="AW115" s="13" t="s">
        <v>41</v>
      </c>
      <c r="AX115" s="13" t="s">
        <v>79</v>
      </c>
      <c r="AY115" s="151" t="s">
        <v>187</v>
      </c>
    </row>
    <row r="116" spans="2:51" s="12" customFormat="1" x14ac:dyDescent="0.2">
      <c r="B116" s="143"/>
      <c r="D116" s="144" t="s">
        <v>195</v>
      </c>
      <c r="E116" s="145" t="s">
        <v>35</v>
      </c>
      <c r="F116" s="146" t="s">
        <v>2096</v>
      </c>
      <c r="H116" s="145" t="s">
        <v>35</v>
      </c>
      <c r="I116" s="147"/>
      <c r="L116" s="143"/>
      <c r="M116" s="148"/>
      <c r="T116" s="149"/>
      <c r="AT116" s="145" t="s">
        <v>195</v>
      </c>
      <c r="AU116" s="145" t="s">
        <v>86</v>
      </c>
      <c r="AV116" s="12" t="s">
        <v>86</v>
      </c>
      <c r="AW116" s="12" t="s">
        <v>41</v>
      </c>
      <c r="AX116" s="12" t="s">
        <v>79</v>
      </c>
      <c r="AY116" s="145" t="s">
        <v>187</v>
      </c>
    </row>
    <row r="117" spans="2:51" s="13" customFormat="1" x14ac:dyDescent="0.2">
      <c r="B117" s="150"/>
      <c r="D117" s="144" t="s">
        <v>195</v>
      </c>
      <c r="E117" s="151" t="s">
        <v>35</v>
      </c>
      <c r="F117" s="152" t="s">
        <v>243</v>
      </c>
      <c r="H117" s="153">
        <v>10</v>
      </c>
      <c r="I117" s="154"/>
      <c r="L117" s="150"/>
      <c r="M117" s="155"/>
      <c r="T117" s="156"/>
      <c r="AT117" s="151" t="s">
        <v>195</v>
      </c>
      <c r="AU117" s="151" t="s">
        <v>86</v>
      </c>
      <c r="AV117" s="13" t="s">
        <v>88</v>
      </c>
      <c r="AW117" s="13" t="s">
        <v>41</v>
      </c>
      <c r="AX117" s="13" t="s">
        <v>79</v>
      </c>
      <c r="AY117" s="151" t="s">
        <v>187</v>
      </c>
    </row>
    <row r="118" spans="2:51" s="12" customFormat="1" x14ac:dyDescent="0.2">
      <c r="B118" s="143"/>
      <c r="D118" s="144" t="s">
        <v>195</v>
      </c>
      <c r="E118" s="145" t="s">
        <v>35</v>
      </c>
      <c r="F118" s="146" t="s">
        <v>2098</v>
      </c>
      <c r="H118" s="145" t="s">
        <v>35</v>
      </c>
      <c r="I118" s="147"/>
      <c r="L118" s="143"/>
      <c r="M118" s="148"/>
      <c r="T118" s="149"/>
      <c r="AT118" s="145" t="s">
        <v>195</v>
      </c>
      <c r="AU118" s="145" t="s">
        <v>86</v>
      </c>
      <c r="AV118" s="12" t="s">
        <v>86</v>
      </c>
      <c r="AW118" s="12" t="s">
        <v>41</v>
      </c>
      <c r="AX118" s="12" t="s">
        <v>79</v>
      </c>
      <c r="AY118" s="145" t="s">
        <v>187</v>
      </c>
    </row>
    <row r="119" spans="2:51" s="13" customFormat="1" x14ac:dyDescent="0.2">
      <c r="B119" s="150"/>
      <c r="D119" s="144" t="s">
        <v>195</v>
      </c>
      <c r="E119" s="151" t="s">
        <v>35</v>
      </c>
      <c r="F119" s="152" t="s">
        <v>88</v>
      </c>
      <c r="H119" s="153">
        <v>2</v>
      </c>
      <c r="I119" s="154"/>
      <c r="L119" s="150"/>
      <c r="M119" s="155"/>
      <c r="T119" s="156"/>
      <c r="AT119" s="151" t="s">
        <v>195</v>
      </c>
      <c r="AU119" s="151" t="s">
        <v>86</v>
      </c>
      <c r="AV119" s="13" t="s">
        <v>88</v>
      </c>
      <c r="AW119" s="13" t="s">
        <v>41</v>
      </c>
      <c r="AX119" s="13" t="s">
        <v>79</v>
      </c>
      <c r="AY119" s="151" t="s">
        <v>187</v>
      </c>
    </row>
    <row r="120" spans="2:51" s="15" customFormat="1" x14ac:dyDescent="0.2">
      <c r="B120" s="193"/>
      <c r="D120" s="144" t="s">
        <v>195</v>
      </c>
      <c r="E120" s="194" t="s">
        <v>35</v>
      </c>
      <c r="F120" s="195" t="s">
        <v>2102</v>
      </c>
      <c r="H120" s="196">
        <v>14.2</v>
      </c>
      <c r="I120" s="197"/>
      <c r="L120" s="193"/>
      <c r="M120" s="198"/>
      <c r="T120" s="199"/>
      <c r="AT120" s="194" t="s">
        <v>195</v>
      </c>
      <c r="AU120" s="194" t="s">
        <v>86</v>
      </c>
      <c r="AV120" s="15" t="s">
        <v>207</v>
      </c>
      <c r="AW120" s="15" t="s">
        <v>41</v>
      </c>
      <c r="AX120" s="15" t="s">
        <v>79</v>
      </c>
      <c r="AY120" s="194" t="s">
        <v>187</v>
      </c>
    </row>
    <row r="121" spans="2:51" s="12" customFormat="1" x14ac:dyDescent="0.2">
      <c r="B121" s="143"/>
      <c r="D121" s="144" t="s">
        <v>195</v>
      </c>
      <c r="E121" s="145" t="s">
        <v>35</v>
      </c>
      <c r="F121" s="146" t="s">
        <v>102</v>
      </c>
      <c r="H121" s="145" t="s">
        <v>35</v>
      </c>
      <c r="I121" s="147"/>
      <c r="L121" s="143"/>
      <c r="M121" s="148"/>
      <c r="T121" s="149"/>
      <c r="AT121" s="145" t="s">
        <v>195</v>
      </c>
      <c r="AU121" s="145" t="s">
        <v>86</v>
      </c>
      <c r="AV121" s="12" t="s">
        <v>86</v>
      </c>
      <c r="AW121" s="12" t="s">
        <v>41</v>
      </c>
      <c r="AX121" s="12" t="s">
        <v>79</v>
      </c>
      <c r="AY121" s="145" t="s">
        <v>187</v>
      </c>
    </row>
    <row r="122" spans="2:51" s="12" customFormat="1" x14ac:dyDescent="0.2">
      <c r="B122" s="143"/>
      <c r="D122" s="144" t="s">
        <v>195</v>
      </c>
      <c r="E122" s="145" t="s">
        <v>35</v>
      </c>
      <c r="F122" s="146" t="s">
        <v>2089</v>
      </c>
      <c r="H122" s="145" t="s">
        <v>35</v>
      </c>
      <c r="I122" s="147"/>
      <c r="L122" s="143"/>
      <c r="M122" s="148"/>
      <c r="T122" s="149"/>
      <c r="AT122" s="145" t="s">
        <v>195</v>
      </c>
      <c r="AU122" s="145" t="s">
        <v>86</v>
      </c>
      <c r="AV122" s="12" t="s">
        <v>86</v>
      </c>
      <c r="AW122" s="12" t="s">
        <v>41</v>
      </c>
      <c r="AX122" s="12" t="s">
        <v>79</v>
      </c>
      <c r="AY122" s="145" t="s">
        <v>187</v>
      </c>
    </row>
    <row r="123" spans="2:51" s="13" customFormat="1" x14ac:dyDescent="0.2">
      <c r="B123" s="150"/>
      <c r="D123" s="144" t="s">
        <v>195</v>
      </c>
      <c r="E123" s="151" t="s">
        <v>35</v>
      </c>
      <c r="F123" s="152" t="s">
        <v>1918</v>
      </c>
      <c r="H123" s="153">
        <v>0.2</v>
      </c>
      <c r="I123" s="154"/>
      <c r="L123" s="150"/>
      <c r="M123" s="155"/>
      <c r="T123" s="156"/>
      <c r="AT123" s="151" t="s">
        <v>195</v>
      </c>
      <c r="AU123" s="151" t="s">
        <v>86</v>
      </c>
      <c r="AV123" s="13" t="s">
        <v>88</v>
      </c>
      <c r="AW123" s="13" t="s">
        <v>41</v>
      </c>
      <c r="AX123" s="13" t="s">
        <v>79</v>
      </c>
      <c r="AY123" s="151" t="s">
        <v>187</v>
      </c>
    </row>
    <row r="124" spans="2:51" s="12" customFormat="1" x14ac:dyDescent="0.2">
      <c r="B124" s="143"/>
      <c r="D124" s="144" t="s">
        <v>195</v>
      </c>
      <c r="E124" s="145" t="s">
        <v>35</v>
      </c>
      <c r="F124" s="146" t="s">
        <v>2090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86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51" s="13" customFormat="1" x14ac:dyDescent="0.2">
      <c r="B125" s="150"/>
      <c r="D125" s="144" t="s">
        <v>195</v>
      </c>
      <c r="E125" s="151" t="s">
        <v>35</v>
      </c>
      <c r="F125" s="152" t="s">
        <v>2107</v>
      </c>
      <c r="H125" s="153">
        <v>2.85</v>
      </c>
      <c r="I125" s="154"/>
      <c r="L125" s="150"/>
      <c r="M125" s="155"/>
      <c r="T125" s="156"/>
      <c r="AT125" s="151" t="s">
        <v>195</v>
      </c>
      <c r="AU125" s="151" t="s">
        <v>86</v>
      </c>
      <c r="AV125" s="13" t="s">
        <v>88</v>
      </c>
      <c r="AW125" s="13" t="s">
        <v>41</v>
      </c>
      <c r="AX125" s="13" t="s">
        <v>79</v>
      </c>
      <c r="AY125" s="151" t="s">
        <v>187</v>
      </c>
    </row>
    <row r="126" spans="2:51" s="12" customFormat="1" x14ac:dyDescent="0.2">
      <c r="B126" s="143"/>
      <c r="D126" s="144" t="s">
        <v>195</v>
      </c>
      <c r="E126" s="145" t="s">
        <v>35</v>
      </c>
      <c r="F126" s="146" t="s">
        <v>2092</v>
      </c>
      <c r="H126" s="145" t="s">
        <v>35</v>
      </c>
      <c r="I126" s="147"/>
      <c r="L126" s="143"/>
      <c r="M126" s="148"/>
      <c r="T126" s="149"/>
      <c r="AT126" s="145" t="s">
        <v>195</v>
      </c>
      <c r="AU126" s="145" t="s">
        <v>86</v>
      </c>
      <c r="AV126" s="12" t="s">
        <v>86</v>
      </c>
      <c r="AW126" s="12" t="s">
        <v>41</v>
      </c>
      <c r="AX126" s="12" t="s">
        <v>79</v>
      </c>
      <c r="AY126" s="145" t="s">
        <v>187</v>
      </c>
    </row>
    <row r="127" spans="2:51" s="13" customFormat="1" x14ac:dyDescent="0.2">
      <c r="B127" s="150"/>
      <c r="D127" s="144" t="s">
        <v>195</v>
      </c>
      <c r="E127" s="151" t="s">
        <v>35</v>
      </c>
      <c r="F127" s="152" t="s">
        <v>2108</v>
      </c>
      <c r="H127" s="153">
        <v>1.1499999999999999</v>
      </c>
      <c r="I127" s="154"/>
      <c r="L127" s="150"/>
      <c r="M127" s="155"/>
      <c r="T127" s="156"/>
      <c r="AT127" s="151" t="s">
        <v>195</v>
      </c>
      <c r="AU127" s="151" t="s">
        <v>86</v>
      </c>
      <c r="AV127" s="13" t="s">
        <v>88</v>
      </c>
      <c r="AW127" s="13" t="s">
        <v>41</v>
      </c>
      <c r="AX127" s="13" t="s">
        <v>79</v>
      </c>
      <c r="AY127" s="151" t="s">
        <v>187</v>
      </c>
    </row>
    <row r="128" spans="2:51" s="12" customFormat="1" x14ac:dyDescent="0.2">
      <c r="B128" s="143"/>
      <c r="D128" s="144" t="s">
        <v>195</v>
      </c>
      <c r="E128" s="145" t="s">
        <v>35</v>
      </c>
      <c r="F128" s="146" t="s">
        <v>2105</v>
      </c>
      <c r="H128" s="145" t="s">
        <v>35</v>
      </c>
      <c r="I128" s="147"/>
      <c r="L128" s="143"/>
      <c r="M128" s="148"/>
      <c r="T128" s="149"/>
      <c r="AT128" s="145" t="s">
        <v>195</v>
      </c>
      <c r="AU128" s="145" t="s">
        <v>86</v>
      </c>
      <c r="AV128" s="12" t="s">
        <v>86</v>
      </c>
      <c r="AW128" s="12" t="s">
        <v>41</v>
      </c>
      <c r="AX128" s="12" t="s">
        <v>79</v>
      </c>
      <c r="AY128" s="145" t="s">
        <v>187</v>
      </c>
    </row>
    <row r="129" spans="2:51" s="13" customFormat="1" x14ac:dyDescent="0.2">
      <c r="B129" s="150"/>
      <c r="D129" s="144" t="s">
        <v>195</v>
      </c>
      <c r="E129" s="151" t="s">
        <v>35</v>
      </c>
      <c r="F129" s="152" t="s">
        <v>2109</v>
      </c>
      <c r="H129" s="153">
        <v>0.05</v>
      </c>
      <c r="I129" s="154"/>
      <c r="L129" s="150"/>
      <c r="M129" s="155"/>
      <c r="T129" s="156"/>
      <c r="AT129" s="151" t="s">
        <v>195</v>
      </c>
      <c r="AU129" s="151" t="s">
        <v>86</v>
      </c>
      <c r="AV129" s="13" t="s">
        <v>88</v>
      </c>
      <c r="AW129" s="13" t="s">
        <v>41</v>
      </c>
      <c r="AX129" s="13" t="s">
        <v>79</v>
      </c>
      <c r="AY129" s="151" t="s">
        <v>187</v>
      </c>
    </row>
    <row r="130" spans="2:51" s="12" customFormat="1" x14ac:dyDescent="0.2">
      <c r="B130" s="143"/>
      <c r="D130" s="144" t="s">
        <v>195</v>
      </c>
      <c r="E130" s="145" t="s">
        <v>35</v>
      </c>
      <c r="F130" s="146" t="s">
        <v>2096</v>
      </c>
      <c r="H130" s="145" t="s">
        <v>35</v>
      </c>
      <c r="I130" s="147"/>
      <c r="L130" s="143"/>
      <c r="M130" s="148"/>
      <c r="T130" s="149"/>
      <c r="AT130" s="145" t="s">
        <v>195</v>
      </c>
      <c r="AU130" s="145" t="s">
        <v>86</v>
      </c>
      <c r="AV130" s="12" t="s">
        <v>86</v>
      </c>
      <c r="AW130" s="12" t="s">
        <v>41</v>
      </c>
      <c r="AX130" s="12" t="s">
        <v>79</v>
      </c>
      <c r="AY130" s="145" t="s">
        <v>187</v>
      </c>
    </row>
    <row r="131" spans="2:51" s="13" customFormat="1" x14ac:dyDescent="0.2">
      <c r="B131" s="150"/>
      <c r="D131" s="144" t="s">
        <v>195</v>
      </c>
      <c r="E131" s="151" t="s">
        <v>35</v>
      </c>
      <c r="F131" s="152" t="s">
        <v>235</v>
      </c>
      <c r="H131" s="153">
        <v>8</v>
      </c>
      <c r="I131" s="154"/>
      <c r="L131" s="150"/>
      <c r="M131" s="155"/>
      <c r="T131" s="156"/>
      <c r="AT131" s="151" t="s">
        <v>195</v>
      </c>
      <c r="AU131" s="151" t="s">
        <v>86</v>
      </c>
      <c r="AV131" s="13" t="s">
        <v>88</v>
      </c>
      <c r="AW131" s="13" t="s">
        <v>41</v>
      </c>
      <c r="AX131" s="13" t="s">
        <v>79</v>
      </c>
      <c r="AY131" s="151" t="s">
        <v>187</v>
      </c>
    </row>
    <row r="132" spans="2:51" s="12" customFormat="1" x14ac:dyDescent="0.2">
      <c r="B132" s="143"/>
      <c r="D132" s="144" t="s">
        <v>195</v>
      </c>
      <c r="E132" s="145" t="s">
        <v>35</v>
      </c>
      <c r="F132" s="146" t="s">
        <v>2098</v>
      </c>
      <c r="H132" s="145" t="s">
        <v>35</v>
      </c>
      <c r="I132" s="147"/>
      <c r="L132" s="143"/>
      <c r="M132" s="148"/>
      <c r="T132" s="149"/>
      <c r="AT132" s="145" t="s">
        <v>195</v>
      </c>
      <c r="AU132" s="145" t="s">
        <v>86</v>
      </c>
      <c r="AV132" s="12" t="s">
        <v>86</v>
      </c>
      <c r="AW132" s="12" t="s">
        <v>41</v>
      </c>
      <c r="AX132" s="12" t="s">
        <v>79</v>
      </c>
      <c r="AY132" s="145" t="s">
        <v>187</v>
      </c>
    </row>
    <row r="133" spans="2:51" s="13" customFormat="1" x14ac:dyDescent="0.2">
      <c r="B133" s="150"/>
      <c r="D133" s="144" t="s">
        <v>195</v>
      </c>
      <c r="E133" s="151" t="s">
        <v>35</v>
      </c>
      <c r="F133" s="152" t="s">
        <v>88</v>
      </c>
      <c r="H133" s="153">
        <v>2</v>
      </c>
      <c r="I133" s="154"/>
      <c r="L133" s="150"/>
      <c r="M133" s="155"/>
      <c r="T133" s="156"/>
      <c r="AT133" s="151" t="s">
        <v>195</v>
      </c>
      <c r="AU133" s="151" t="s">
        <v>86</v>
      </c>
      <c r="AV133" s="13" t="s">
        <v>88</v>
      </c>
      <c r="AW133" s="13" t="s">
        <v>41</v>
      </c>
      <c r="AX133" s="13" t="s">
        <v>79</v>
      </c>
      <c r="AY133" s="151" t="s">
        <v>187</v>
      </c>
    </row>
    <row r="134" spans="2:51" s="15" customFormat="1" x14ac:dyDescent="0.2">
      <c r="B134" s="193"/>
      <c r="D134" s="144" t="s">
        <v>195</v>
      </c>
      <c r="E134" s="194" t="s">
        <v>35</v>
      </c>
      <c r="F134" s="195" t="s">
        <v>2102</v>
      </c>
      <c r="H134" s="196">
        <v>14.25</v>
      </c>
      <c r="I134" s="197"/>
      <c r="L134" s="193"/>
      <c r="M134" s="198"/>
      <c r="T134" s="199"/>
      <c r="AT134" s="194" t="s">
        <v>195</v>
      </c>
      <c r="AU134" s="194" t="s">
        <v>86</v>
      </c>
      <c r="AV134" s="15" t="s">
        <v>207</v>
      </c>
      <c r="AW134" s="15" t="s">
        <v>41</v>
      </c>
      <c r="AX134" s="15" t="s">
        <v>79</v>
      </c>
      <c r="AY134" s="194" t="s">
        <v>187</v>
      </c>
    </row>
    <row r="135" spans="2:51" s="12" customFormat="1" x14ac:dyDescent="0.2">
      <c r="B135" s="143"/>
      <c r="D135" s="144" t="s">
        <v>195</v>
      </c>
      <c r="E135" s="145" t="s">
        <v>35</v>
      </c>
      <c r="F135" s="146" t="s">
        <v>108</v>
      </c>
      <c r="H135" s="145" t="s">
        <v>35</v>
      </c>
      <c r="I135" s="147"/>
      <c r="L135" s="143"/>
      <c r="M135" s="148"/>
      <c r="T135" s="149"/>
      <c r="AT135" s="145" t="s">
        <v>195</v>
      </c>
      <c r="AU135" s="145" t="s">
        <v>86</v>
      </c>
      <c r="AV135" s="12" t="s">
        <v>86</v>
      </c>
      <c r="AW135" s="12" t="s">
        <v>41</v>
      </c>
      <c r="AX135" s="12" t="s">
        <v>79</v>
      </c>
      <c r="AY135" s="145" t="s">
        <v>187</v>
      </c>
    </row>
    <row r="136" spans="2:51" s="12" customFormat="1" x14ac:dyDescent="0.2">
      <c r="B136" s="143"/>
      <c r="D136" s="144" t="s">
        <v>195</v>
      </c>
      <c r="E136" s="145" t="s">
        <v>35</v>
      </c>
      <c r="F136" s="146" t="s">
        <v>2089</v>
      </c>
      <c r="H136" s="145" t="s">
        <v>35</v>
      </c>
      <c r="I136" s="147"/>
      <c r="L136" s="143"/>
      <c r="M136" s="148"/>
      <c r="T136" s="149"/>
      <c r="AT136" s="145" t="s">
        <v>195</v>
      </c>
      <c r="AU136" s="145" t="s">
        <v>86</v>
      </c>
      <c r="AV136" s="12" t="s">
        <v>86</v>
      </c>
      <c r="AW136" s="12" t="s">
        <v>41</v>
      </c>
      <c r="AX136" s="12" t="s">
        <v>79</v>
      </c>
      <c r="AY136" s="145" t="s">
        <v>187</v>
      </c>
    </row>
    <row r="137" spans="2:51" s="13" customFormat="1" x14ac:dyDescent="0.2">
      <c r="B137" s="150"/>
      <c r="D137" s="144" t="s">
        <v>195</v>
      </c>
      <c r="E137" s="151" t="s">
        <v>35</v>
      </c>
      <c r="F137" s="152" t="s">
        <v>1918</v>
      </c>
      <c r="H137" s="153">
        <v>0.2</v>
      </c>
      <c r="I137" s="154"/>
      <c r="L137" s="150"/>
      <c r="M137" s="155"/>
      <c r="T137" s="156"/>
      <c r="AT137" s="151" t="s">
        <v>195</v>
      </c>
      <c r="AU137" s="151" t="s">
        <v>86</v>
      </c>
      <c r="AV137" s="13" t="s">
        <v>88</v>
      </c>
      <c r="AW137" s="13" t="s">
        <v>41</v>
      </c>
      <c r="AX137" s="13" t="s">
        <v>79</v>
      </c>
      <c r="AY137" s="151" t="s">
        <v>187</v>
      </c>
    </row>
    <row r="138" spans="2:51" s="12" customFormat="1" x14ac:dyDescent="0.2">
      <c r="B138" s="143"/>
      <c r="D138" s="144" t="s">
        <v>195</v>
      </c>
      <c r="E138" s="145" t="s">
        <v>35</v>
      </c>
      <c r="F138" s="146" t="s">
        <v>2090</v>
      </c>
      <c r="H138" s="145" t="s">
        <v>35</v>
      </c>
      <c r="I138" s="147"/>
      <c r="L138" s="143"/>
      <c r="M138" s="148"/>
      <c r="T138" s="149"/>
      <c r="AT138" s="145" t="s">
        <v>195</v>
      </c>
      <c r="AU138" s="145" t="s">
        <v>86</v>
      </c>
      <c r="AV138" s="12" t="s">
        <v>86</v>
      </c>
      <c r="AW138" s="12" t="s">
        <v>41</v>
      </c>
      <c r="AX138" s="12" t="s">
        <v>79</v>
      </c>
      <c r="AY138" s="145" t="s">
        <v>187</v>
      </c>
    </row>
    <row r="139" spans="2:51" s="13" customFormat="1" x14ac:dyDescent="0.2">
      <c r="B139" s="150"/>
      <c r="D139" s="144" t="s">
        <v>195</v>
      </c>
      <c r="E139" s="151" t="s">
        <v>35</v>
      </c>
      <c r="F139" s="152" t="s">
        <v>2110</v>
      </c>
      <c r="H139" s="153">
        <v>2.35</v>
      </c>
      <c r="I139" s="154"/>
      <c r="L139" s="150"/>
      <c r="M139" s="155"/>
      <c r="T139" s="156"/>
      <c r="AT139" s="151" t="s">
        <v>195</v>
      </c>
      <c r="AU139" s="151" t="s">
        <v>86</v>
      </c>
      <c r="AV139" s="13" t="s">
        <v>88</v>
      </c>
      <c r="AW139" s="13" t="s">
        <v>41</v>
      </c>
      <c r="AX139" s="13" t="s">
        <v>79</v>
      </c>
      <c r="AY139" s="151" t="s">
        <v>187</v>
      </c>
    </row>
    <row r="140" spans="2:51" s="12" customFormat="1" x14ac:dyDescent="0.2">
      <c r="B140" s="143"/>
      <c r="D140" s="144" t="s">
        <v>195</v>
      </c>
      <c r="E140" s="145" t="s">
        <v>35</v>
      </c>
      <c r="F140" s="146" t="s">
        <v>2092</v>
      </c>
      <c r="H140" s="145" t="s">
        <v>35</v>
      </c>
      <c r="I140" s="147"/>
      <c r="L140" s="143"/>
      <c r="M140" s="148"/>
      <c r="T140" s="149"/>
      <c r="AT140" s="145" t="s">
        <v>195</v>
      </c>
      <c r="AU140" s="145" t="s">
        <v>86</v>
      </c>
      <c r="AV140" s="12" t="s">
        <v>86</v>
      </c>
      <c r="AW140" s="12" t="s">
        <v>41</v>
      </c>
      <c r="AX140" s="12" t="s">
        <v>79</v>
      </c>
      <c r="AY140" s="145" t="s">
        <v>187</v>
      </c>
    </row>
    <row r="141" spans="2:51" s="13" customFormat="1" x14ac:dyDescent="0.2">
      <c r="B141" s="150"/>
      <c r="D141" s="144" t="s">
        <v>195</v>
      </c>
      <c r="E141" s="151" t="s">
        <v>35</v>
      </c>
      <c r="F141" s="152" t="s">
        <v>2108</v>
      </c>
      <c r="H141" s="153">
        <v>1.1499999999999999</v>
      </c>
      <c r="I141" s="154"/>
      <c r="L141" s="150"/>
      <c r="M141" s="155"/>
      <c r="T141" s="156"/>
      <c r="AT141" s="151" t="s">
        <v>195</v>
      </c>
      <c r="AU141" s="151" t="s">
        <v>86</v>
      </c>
      <c r="AV141" s="13" t="s">
        <v>88</v>
      </c>
      <c r="AW141" s="13" t="s">
        <v>41</v>
      </c>
      <c r="AX141" s="13" t="s">
        <v>79</v>
      </c>
      <c r="AY141" s="151" t="s">
        <v>187</v>
      </c>
    </row>
    <row r="142" spans="2:51" s="12" customFormat="1" x14ac:dyDescent="0.2">
      <c r="B142" s="143"/>
      <c r="D142" s="144" t="s">
        <v>195</v>
      </c>
      <c r="E142" s="145" t="s">
        <v>35</v>
      </c>
      <c r="F142" s="146" t="s">
        <v>2105</v>
      </c>
      <c r="H142" s="145" t="s">
        <v>35</v>
      </c>
      <c r="I142" s="147"/>
      <c r="L142" s="143"/>
      <c r="M142" s="148"/>
      <c r="T142" s="149"/>
      <c r="AT142" s="145" t="s">
        <v>195</v>
      </c>
      <c r="AU142" s="145" t="s">
        <v>86</v>
      </c>
      <c r="AV142" s="12" t="s">
        <v>86</v>
      </c>
      <c r="AW142" s="12" t="s">
        <v>41</v>
      </c>
      <c r="AX142" s="12" t="s">
        <v>79</v>
      </c>
      <c r="AY142" s="145" t="s">
        <v>187</v>
      </c>
    </row>
    <row r="143" spans="2:51" s="13" customFormat="1" x14ac:dyDescent="0.2">
      <c r="B143" s="150"/>
      <c r="D143" s="144" t="s">
        <v>195</v>
      </c>
      <c r="E143" s="151" t="s">
        <v>35</v>
      </c>
      <c r="F143" s="152" t="s">
        <v>2106</v>
      </c>
      <c r="H143" s="153">
        <v>0.1</v>
      </c>
      <c r="I143" s="154"/>
      <c r="L143" s="150"/>
      <c r="M143" s="155"/>
      <c r="T143" s="156"/>
      <c r="AT143" s="151" t="s">
        <v>195</v>
      </c>
      <c r="AU143" s="151" t="s">
        <v>86</v>
      </c>
      <c r="AV143" s="13" t="s">
        <v>88</v>
      </c>
      <c r="AW143" s="13" t="s">
        <v>41</v>
      </c>
      <c r="AX143" s="13" t="s">
        <v>79</v>
      </c>
      <c r="AY143" s="151" t="s">
        <v>187</v>
      </c>
    </row>
    <row r="144" spans="2:51" s="12" customFormat="1" x14ac:dyDescent="0.2">
      <c r="B144" s="143"/>
      <c r="D144" s="144" t="s">
        <v>195</v>
      </c>
      <c r="E144" s="145" t="s">
        <v>35</v>
      </c>
      <c r="F144" s="146" t="s">
        <v>2096</v>
      </c>
      <c r="H144" s="145" t="s">
        <v>35</v>
      </c>
      <c r="I144" s="147"/>
      <c r="L144" s="143"/>
      <c r="M144" s="148"/>
      <c r="T144" s="149"/>
      <c r="AT144" s="145" t="s">
        <v>195</v>
      </c>
      <c r="AU144" s="145" t="s">
        <v>86</v>
      </c>
      <c r="AV144" s="12" t="s">
        <v>86</v>
      </c>
      <c r="AW144" s="12" t="s">
        <v>41</v>
      </c>
      <c r="AX144" s="12" t="s">
        <v>79</v>
      </c>
      <c r="AY144" s="145" t="s">
        <v>187</v>
      </c>
    </row>
    <row r="145" spans="2:65" s="13" customFormat="1" x14ac:dyDescent="0.2">
      <c r="B145" s="150"/>
      <c r="D145" s="144" t="s">
        <v>195</v>
      </c>
      <c r="E145" s="151" t="s">
        <v>35</v>
      </c>
      <c r="F145" s="152" t="s">
        <v>2111</v>
      </c>
      <c r="H145" s="153">
        <v>7.5</v>
      </c>
      <c r="I145" s="154"/>
      <c r="L145" s="150"/>
      <c r="M145" s="155"/>
      <c r="T145" s="156"/>
      <c r="AT145" s="151" t="s">
        <v>195</v>
      </c>
      <c r="AU145" s="151" t="s">
        <v>86</v>
      </c>
      <c r="AV145" s="13" t="s">
        <v>88</v>
      </c>
      <c r="AW145" s="13" t="s">
        <v>41</v>
      </c>
      <c r="AX145" s="13" t="s">
        <v>79</v>
      </c>
      <c r="AY145" s="151" t="s">
        <v>187</v>
      </c>
    </row>
    <row r="146" spans="2:65" s="15" customFormat="1" x14ac:dyDescent="0.2">
      <c r="B146" s="193"/>
      <c r="D146" s="144" t="s">
        <v>195</v>
      </c>
      <c r="E146" s="194" t="s">
        <v>35</v>
      </c>
      <c r="F146" s="195" t="s">
        <v>2102</v>
      </c>
      <c r="H146" s="196">
        <v>11.3</v>
      </c>
      <c r="I146" s="197"/>
      <c r="L146" s="193"/>
      <c r="M146" s="198"/>
      <c r="T146" s="199"/>
      <c r="AT146" s="194" t="s">
        <v>195</v>
      </c>
      <c r="AU146" s="194" t="s">
        <v>86</v>
      </c>
      <c r="AV146" s="15" t="s">
        <v>207</v>
      </c>
      <c r="AW146" s="15" t="s">
        <v>41</v>
      </c>
      <c r="AX146" s="15" t="s">
        <v>79</v>
      </c>
      <c r="AY146" s="194" t="s">
        <v>187</v>
      </c>
    </row>
    <row r="147" spans="2:65" s="14" customFormat="1" x14ac:dyDescent="0.2">
      <c r="B147" s="157"/>
      <c r="D147" s="144" t="s">
        <v>195</v>
      </c>
      <c r="E147" s="158" t="s">
        <v>35</v>
      </c>
      <c r="F147" s="159" t="s">
        <v>201</v>
      </c>
      <c r="H147" s="160">
        <v>51.750000000000007</v>
      </c>
      <c r="I147" s="161"/>
      <c r="L147" s="157"/>
      <c r="M147" s="162"/>
      <c r="T147" s="163"/>
      <c r="AT147" s="158" t="s">
        <v>195</v>
      </c>
      <c r="AU147" s="158" t="s">
        <v>86</v>
      </c>
      <c r="AV147" s="14" t="s">
        <v>193</v>
      </c>
      <c r="AW147" s="14" t="s">
        <v>41</v>
      </c>
      <c r="AX147" s="14" t="s">
        <v>86</v>
      </c>
      <c r="AY147" s="158" t="s">
        <v>187</v>
      </c>
    </row>
    <row r="148" spans="2:65" s="1" customFormat="1" ht="44.25" customHeight="1" x14ac:dyDescent="0.2">
      <c r="B148" s="33"/>
      <c r="C148" s="130" t="s">
        <v>88</v>
      </c>
      <c r="D148" s="130" t="s">
        <v>188</v>
      </c>
      <c r="E148" s="131" t="s">
        <v>2112</v>
      </c>
      <c r="F148" s="132" t="s">
        <v>2113</v>
      </c>
      <c r="G148" s="133" t="s">
        <v>795</v>
      </c>
      <c r="H148" s="134">
        <v>31.55</v>
      </c>
      <c r="I148" s="135"/>
      <c r="J148" s="136">
        <f>ROUND(I148*H148,2)</f>
        <v>0</v>
      </c>
      <c r="K148" s="132" t="s">
        <v>192</v>
      </c>
      <c r="L148" s="33"/>
      <c r="M148" s="137" t="s">
        <v>35</v>
      </c>
      <c r="N148" s="138" t="s">
        <v>50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719</v>
      </c>
      <c r="AT148" s="141" t="s">
        <v>188</v>
      </c>
      <c r="AU148" s="141" t="s">
        <v>86</v>
      </c>
      <c r="AY148" s="17" t="s">
        <v>187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7" t="s">
        <v>86</v>
      </c>
      <c r="BK148" s="142">
        <f>ROUND(I148*H148,2)</f>
        <v>0</v>
      </c>
      <c r="BL148" s="17" t="s">
        <v>719</v>
      </c>
      <c r="BM148" s="141" t="s">
        <v>2114</v>
      </c>
    </row>
    <row r="149" spans="2:65" s="12" customFormat="1" x14ac:dyDescent="0.2">
      <c r="B149" s="143"/>
      <c r="D149" s="144" t="s">
        <v>195</v>
      </c>
      <c r="E149" s="145" t="s">
        <v>35</v>
      </c>
      <c r="F149" s="146" t="s">
        <v>83</v>
      </c>
      <c r="H149" s="145" t="s">
        <v>35</v>
      </c>
      <c r="I149" s="147"/>
      <c r="L149" s="143"/>
      <c r="M149" s="148"/>
      <c r="T149" s="149"/>
      <c r="AT149" s="145" t="s">
        <v>195</v>
      </c>
      <c r="AU149" s="145" t="s">
        <v>86</v>
      </c>
      <c r="AV149" s="12" t="s">
        <v>86</v>
      </c>
      <c r="AW149" s="12" t="s">
        <v>41</v>
      </c>
      <c r="AX149" s="12" t="s">
        <v>79</v>
      </c>
      <c r="AY149" s="145" t="s">
        <v>187</v>
      </c>
    </row>
    <row r="150" spans="2:65" s="12" customFormat="1" x14ac:dyDescent="0.2">
      <c r="B150" s="143"/>
      <c r="D150" s="144" t="s">
        <v>195</v>
      </c>
      <c r="E150" s="145" t="s">
        <v>35</v>
      </c>
      <c r="F150" s="146" t="s">
        <v>2094</v>
      </c>
      <c r="H150" s="145" t="s">
        <v>35</v>
      </c>
      <c r="I150" s="147"/>
      <c r="L150" s="143"/>
      <c r="M150" s="148"/>
      <c r="T150" s="149"/>
      <c r="AT150" s="145" t="s">
        <v>195</v>
      </c>
      <c r="AU150" s="145" t="s">
        <v>86</v>
      </c>
      <c r="AV150" s="12" t="s">
        <v>86</v>
      </c>
      <c r="AW150" s="12" t="s">
        <v>41</v>
      </c>
      <c r="AX150" s="12" t="s">
        <v>79</v>
      </c>
      <c r="AY150" s="145" t="s">
        <v>187</v>
      </c>
    </row>
    <row r="151" spans="2:65" s="13" customFormat="1" x14ac:dyDescent="0.2">
      <c r="B151" s="150"/>
      <c r="D151" s="144" t="s">
        <v>195</v>
      </c>
      <c r="E151" s="151" t="s">
        <v>35</v>
      </c>
      <c r="F151" s="152" t="s">
        <v>2095</v>
      </c>
      <c r="H151" s="153">
        <v>0.7</v>
      </c>
      <c r="I151" s="154"/>
      <c r="L151" s="150"/>
      <c r="M151" s="155"/>
      <c r="T151" s="156"/>
      <c r="AT151" s="151" t="s">
        <v>195</v>
      </c>
      <c r="AU151" s="151" t="s">
        <v>86</v>
      </c>
      <c r="AV151" s="13" t="s">
        <v>88</v>
      </c>
      <c r="AW151" s="13" t="s">
        <v>41</v>
      </c>
      <c r="AX151" s="13" t="s">
        <v>79</v>
      </c>
      <c r="AY151" s="151" t="s">
        <v>187</v>
      </c>
    </row>
    <row r="152" spans="2:65" s="12" customFormat="1" x14ac:dyDescent="0.2">
      <c r="B152" s="143"/>
      <c r="D152" s="144" t="s">
        <v>195</v>
      </c>
      <c r="E152" s="145" t="s">
        <v>35</v>
      </c>
      <c r="F152" s="146" t="s">
        <v>2096</v>
      </c>
      <c r="H152" s="145" t="s">
        <v>35</v>
      </c>
      <c r="I152" s="147"/>
      <c r="L152" s="143"/>
      <c r="M152" s="148"/>
      <c r="T152" s="149"/>
      <c r="AT152" s="145" t="s">
        <v>195</v>
      </c>
      <c r="AU152" s="145" t="s">
        <v>86</v>
      </c>
      <c r="AV152" s="12" t="s">
        <v>86</v>
      </c>
      <c r="AW152" s="12" t="s">
        <v>41</v>
      </c>
      <c r="AX152" s="12" t="s">
        <v>79</v>
      </c>
      <c r="AY152" s="145" t="s">
        <v>187</v>
      </c>
    </row>
    <row r="153" spans="2:65" s="13" customFormat="1" x14ac:dyDescent="0.2">
      <c r="B153" s="150"/>
      <c r="D153" s="144" t="s">
        <v>195</v>
      </c>
      <c r="E153" s="151" t="s">
        <v>35</v>
      </c>
      <c r="F153" s="152" t="s">
        <v>2097</v>
      </c>
      <c r="H153" s="153">
        <v>4.5</v>
      </c>
      <c r="I153" s="154"/>
      <c r="L153" s="150"/>
      <c r="M153" s="155"/>
      <c r="T153" s="156"/>
      <c r="AT153" s="151" t="s">
        <v>195</v>
      </c>
      <c r="AU153" s="151" t="s">
        <v>86</v>
      </c>
      <c r="AV153" s="13" t="s">
        <v>88</v>
      </c>
      <c r="AW153" s="13" t="s">
        <v>41</v>
      </c>
      <c r="AX153" s="13" t="s">
        <v>79</v>
      </c>
      <c r="AY153" s="151" t="s">
        <v>187</v>
      </c>
    </row>
    <row r="154" spans="2:65" s="12" customFormat="1" x14ac:dyDescent="0.2">
      <c r="B154" s="143"/>
      <c r="D154" s="144" t="s">
        <v>195</v>
      </c>
      <c r="E154" s="145" t="s">
        <v>35</v>
      </c>
      <c r="F154" s="146" t="s">
        <v>2100</v>
      </c>
      <c r="H154" s="145" t="s">
        <v>35</v>
      </c>
      <c r="I154" s="147"/>
      <c r="L154" s="143"/>
      <c r="M154" s="148"/>
      <c r="T154" s="149"/>
      <c r="AT154" s="145" t="s">
        <v>195</v>
      </c>
      <c r="AU154" s="145" t="s">
        <v>86</v>
      </c>
      <c r="AV154" s="12" t="s">
        <v>86</v>
      </c>
      <c r="AW154" s="12" t="s">
        <v>41</v>
      </c>
      <c r="AX154" s="12" t="s">
        <v>79</v>
      </c>
      <c r="AY154" s="145" t="s">
        <v>187</v>
      </c>
    </row>
    <row r="155" spans="2:65" s="13" customFormat="1" x14ac:dyDescent="0.2">
      <c r="B155" s="150"/>
      <c r="D155" s="144" t="s">
        <v>195</v>
      </c>
      <c r="E155" s="151" t="s">
        <v>35</v>
      </c>
      <c r="F155" s="152" t="s">
        <v>2101</v>
      </c>
      <c r="H155" s="153">
        <v>0.6</v>
      </c>
      <c r="I155" s="154"/>
      <c r="L155" s="150"/>
      <c r="M155" s="155"/>
      <c r="T155" s="156"/>
      <c r="AT155" s="151" t="s">
        <v>195</v>
      </c>
      <c r="AU155" s="151" t="s">
        <v>86</v>
      </c>
      <c r="AV155" s="13" t="s">
        <v>88</v>
      </c>
      <c r="AW155" s="13" t="s">
        <v>41</v>
      </c>
      <c r="AX155" s="13" t="s">
        <v>79</v>
      </c>
      <c r="AY155" s="151" t="s">
        <v>187</v>
      </c>
    </row>
    <row r="156" spans="2:65" s="15" customFormat="1" x14ac:dyDescent="0.2">
      <c r="B156" s="193"/>
      <c r="D156" s="144" t="s">
        <v>195</v>
      </c>
      <c r="E156" s="194" t="s">
        <v>35</v>
      </c>
      <c r="F156" s="195" t="s">
        <v>2102</v>
      </c>
      <c r="H156" s="196">
        <v>5.8</v>
      </c>
      <c r="I156" s="197"/>
      <c r="L156" s="193"/>
      <c r="M156" s="198"/>
      <c r="T156" s="199"/>
      <c r="AT156" s="194" t="s">
        <v>195</v>
      </c>
      <c r="AU156" s="194" t="s">
        <v>86</v>
      </c>
      <c r="AV156" s="15" t="s">
        <v>207</v>
      </c>
      <c r="AW156" s="15" t="s">
        <v>41</v>
      </c>
      <c r="AX156" s="15" t="s">
        <v>79</v>
      </c>
      <c r="AY156" s="194" t="s">
        <v>187</v>
      </c>
    </row>
    <row r="157" spans="2:65" s="12" customFormat="1" x14ac:dyDescent="0.2">
      <c r="B157" s="143"/>
      <c r="D157" s="144" t="s">
        <v>195</v>
      </c>
      <c r="E157" s="145" t="s">
        <v>35</v>
      </c>
      <c r="F157" s="146" t="s">
        <v>97</v>
      </c>
      <c r="H157" s="145" t="s">
        <v>35</v>
      </c>
      <c r="I157" s="147"/>
      <c r="L157" s="143"/>
      <c r="M157" s="148"/>
      <c r="T157" s="149"/>
      <c r="AT157" s="145" t="s">
        <v>195</v>
      </c>
      <c r="AU157" s="145" t="s">
        <v>86</v>
      </c>
      <c r="AV157" s="12" t="s">
        <v>86</v>
      </c>
      <c r="AW157" s="12" t="s">
        <v>41</v>
      </c>
      <c r="AX157" s="12" t="s">
        <v>79</v>
      </c>
      <c r="AY157" s="145" t="s">
        <v>187</v>
      </c>
    </row>
    <row r="158" spans="2:65" s="12" customFormat="1" x14ac:dyDescent="0.2">
      <c r="B158" s="143"/>
      <c r="D158" s="144" t="s">
        <v>195</v>
      </c>
      <c r="E158" s="145" t="s">
        <v>35</v>
      </c>
      <c r="F158" s="146" t="s">
        <v>2105</v>
      </c>
      <c r="H158" s="145" t="s">
        <v>35</v>
      </c>
      <c r="I158" s="147"/>
      <c r="L158" s="143"/>
      <c r="M158" s="148"/>
      <c r="T158" s="149"/>
      <c r="AT158" s="145" t="s">
        <v>195</v>
      </c>
      <c r="AU158" s="145" t="s">
        <v>86</v>
      </c>
      <c r="AV158" s="12" t="s">
        <v>86</v>
      </c>
      <c r="AW158" s="12" t="s">
        <v>41</v>
      </c>
      <c r="AX158" s="12" t="s">
        <v>79</v>
      </c>
      <c r="AY158" s="145" t="s">
        <v>187</v>
      </c>
    </row>
    <row r="159" spans="2:65" s="13" customFormat="1" x14ac:dyDescent="0.2">
      <c r="B159" s="150"/>
      <c r="D159" s="144" t="s">
        <v>195</v>
      </c>
      <c r="E159" s="151" t="s">
        <v>35</v>
      </c>
      <c r="F159" s="152" t="s">
        <v>2106</v>
      </c>
      <c r="H159" s="153">
        <v>0.1</v>
      </c>
      <c r="I159" s="154"/>
      <c r="L159" s="150"/>
      <c r="M159" s="155"/>
      <c r="T159" s="156"/>
      <c r="AT159" s="151" t="s">
        <v>195</v>
      </c>
      <c r="AU159" s="151" t="s">
        <v>86</v>
      </c>
      <c r="AV159" s="13" t="s">
        <v>88</v>
      </c>
      <c r="AW159" s="13" t="s">
        <v>41</v>
      </c>
      <c r="AX159" s="13" t="s">
        <v>79</v>
      </c>
      <c r="AY159" s="151" t="s">
        <v>187</v>
      </c>
    </row>
    <row r="160" spans="2:65" s="12" customFormat="1" x14ac:dyDescent="0.2">
      <c r="B160" s="143"/>
      <c r="D160" s="144" t="s">
        <v>195</v>
      </c>
      <c r="E160" s="145" t="s">
        <v>35</v>
      </c>
      <c r="F160" s="146" t="s">
        <v>2096</v>
      </c>
      <c r="H160" s="145" t="s">
        <v>35</v>
      </c>
      <c r="I160" s="147"/>
      <c r="L160" s="143"/>
      <c r="M160" s="148"/>
      <c r="T160" s="149"/>
      <c r="AT160" s="145" t="s">
        <v>195</v>
      </c>
      <c r="AU160" s="145" t="s">
        <v>86</v>
      </c>
      <c r="AV160" s="12" t="s">
        <v>86</v>
      </c>
      <c r="AW160" s="12" t="s">
        <v>41</v>
      </c>
      <c r="AX160" s="12" t="s">
        <v>79</v>
      </c>
      <c r="AY160" s="145" t="s">
        <v>187</v>
      </c>
    </row>
    <row r="161" spans="2:65" s="13" customFormat="1" x14ac:dyDescent="0.2">
      <c r="B161" s="150"/>
      <c r="D161" s="144" t="s">
        <v>195</v>
      </c>
      <c r="E161" s="151" t="s">
        <v>35</v>
      </c>
      <c r="F161" s="152" t="s">
        <v>243</v>
      </c>
      <c r="H161" s="153">
        <v>10</v>
      </c>
      <c r="I161" s="154"/>
      <c r="L161" s="150"/>
      <c r="M161" s="155"/>
      <c r="T161" s="156"/>
      <c r="AT161" s="151" t="s">
        <v>195</v>
      </c>
      <c r="AU161" s="151" t="s">
        <v>86</v>
      </c>
      <c r="AV161" s="13" t="s">
        <v>88</v>
      </c>
      <c r="AW161" s="13" t="s">
        <v>41</v>
      </c>
      <c r="AX161" s="13" t="s">
        <v>79</v>
      </c>
      <c r="AY161" s="151" t="s">
        <v>187</v>
      </c>
    </row>
    <row r="162" spans="2:65" s="15" customFormat="1" x14ac:dyDescent="0.2">
      <c r="B162" s="193"/>
      <c r="D162" s="144" t="s">
        <v>195</v>
      </c>
      <c r="E162" s="194" t="s">
        <v>35</v>
      </c>
      <c r="F162" s="195" t="s">
        <v>2102</v>
      </c>
      <c r="H162" s="196">
        <v>10.1</v>
      </c>
      <c r="I162" s="197"/>
      <c r="L162" s="193"/>
      <c r="M162" s="198"/>
      <c r="T162" s="199"/>
      <c r="AT162" s="194" t="s">
        <v>195</v>
      </c>
      <c r="AU162" s="194" t="s">
        <v>86</v>
      </c>
      <c r="AV162" s="15" t="s">
        <v>207</v>
      </c>
      <c r="AW162" s="15" t="s">
        <v>41</v>
      </c>
      <c r="AX162" s="15" t="s">
        <v>79</v>
      </c>
      <c r="AY162" s="194" t="s">
        <v>187</v>
      </c>
    </row>
    <row r="163" spans="2:65" s="12" customFormat="1" x14ac:dyDescent="0.2">
      <c r="B163" s="143"/>
      <c r="D163" s="144" t="s">
        <v>195</v>
      </c>
      <c r="E163" s="145" t="s">
        <v>35</v>
      </c>
      <c r="F163" s="146" t="s">
        <v>102</v>
      </c>
      <c r="H163" s="145" t="s">
        <v>35</v>
      </c>
      <c r="I163" s="147"/>
      <c r="L163" s="143"/>
      <c r="M163" s="148"/>
      <c r="T163" s="149"/>
      <c r="AT163" s="145" t="s">
        <v>195</v>
      </c>
      <c r="AU163" s="145" t="s">
        <v>86</v>
      </c>
      <c r="AV163" s="12" t="s">
        <v>86</v>
      </c>
      <c r="AW163" s="12" t="s">
        <v>41</v>
      </c>
      <c r="AX163" s="12" t="s">
        <v>79</v>
      </c>
      <c r="AY163" s="145" t="s">
        <v>187</v>
      </c>
    </row>
    <row r="164" spans="2:65" s="12" customFormat="1" x14ac:dyDescent="0.2">
      <c r="B164" s="143"/>
      <c r="D164" s="144" t="s">
        <v>195</v>
      </c>
      <c r="E164" s="145" t="s">
        <v>35</v>
      </c>
      <c r="F164" s="146" t="s">
        <v>2105</v>
      </c>
      <c r="H164" s="145" t="s">
        <v>35</v>
      </c>
      <c r="I164" s="147"/>
      <c r="L164" s="143"/>
      <c r="M164" s="148"/>
      <c r="T164" s="149"/>
      <c r="AT164" s="145" t="s">
        <v>195</v>
      </c>
      <c r="AU164" s="145" t="s">
        <v>86</v>
      </c>
      <c r="AV164" s="12" t="s">
        <v>86</v>
      </c>
      <c r="AW164" s="12" t="s">
        <v>41</v>
      </c>
      <c r="AX164" s="12" t="s">
        <v>79</v>
      </c>
      <c r="AY164" s="145" t="s">
        <v>187</v>
      </c>
    </row>
    <row r="165" spans="2:65" s="13" customFormat="1" x14ac:dyDescent="0.2">
      <c r="B165" s="150"/>
      <c r="D165" s="144" t="s">
        <v>195</v>
      </c>
      <c r="E165" s="151" t="s">
        <v>35</v>
      </c>
      <c r="F165" s="152" t="s">
        <v>2109</v>
      </c>
      <c r="H165" s="153">
        <v>0.05</v>
      </c>
      <c r="I165" s="154"/>
      <c r="L165" s="150"/>
      <c r="M165" s="155"/>
      <c r="T165" s="156"/>
      <c r="AT165" s="151" t="s">
        <v>195</v>
      </c>
      <c r="AU165" s="151" t="s">
        <v>86</v>
      </c>
      <c r="AV165" s="13" t="s">
        <v>88</v>
      </c>
      <c r="AW165" s="13" t="s">
        <v>41</v>
      </c>
      <c r="AX165" s="13" t="s">
        <v>79</v>
      </c>
      <c r="AY165" s="151" t="s">
        <v>187</v>
      </c>
    </row>
    <row r="166" spans="2:65" s="12" customFormat="1" x14ac:dyDescent="0.2">
      <c r="B166" s="143"/>
      <c r="D166" s="144" t="s">
        <v>195</v>
      </c>
      <c r="E166" s="145" t="s">
        <v>35</v>
      </c>
      <c r="F166" s="146" t="s">
        <v>2096</v>
      </c>
      <c r="H166" s="145" t="s">
        <v>35</v>
      </c>
      <c r="I166" s="147"/>
      <c r="L166" s="143"/>
      <c r="M166" s="148"/>
      <c r="T166" s="149"/>
      <c r="AT166" s="145" t="s">
        <v>195</v>
      </c>
      <c r="AU166" s="145" t="s">
        <v>86</v>
      </c>
      <c r="AV166" s="12" t="s">
        <v>86</v>
      </c>
      <c r="AW166" s="12" t="s">
        <v>41</v>
      </c>
      <c r="AX166" s="12" t="s">
        <v>79</v>
      </c>
      <c r="AY166" s="145" t="s">
        <v>187</v>
      </c>
    </row>
    <row r="167" spans="2:65" s="13" customFormat="1" x14ac:dyDescent="0.2">
      <c r="B167" s="150"/>
      <c r="D167" s="144" t="s">
        <v>195</v>
      </c>
      <c r="E167" s="151" t="s">
        <v>35</v>
      </c>
      <c r="F167" s="152" t="s">
        <v>235</v>
      </c>
      <c r="H167" s="153">
        <v>8</v>
      </c>
      <c r="I167" s="154"/>
      <c r="L167" s="150"/>
      <c r="M167" s="155"/>
      <c r="T167" s="156"/>
      <c r="AT167" s="151" t="s">
        <v>195</v>
      </c>
      <c r="AU167" s="151" t="s">
        <v>86</v>
      </c>
      <c r="AV167" s="13" t="s">
        <v>88</v>
      </c>
      <c r="AW167" s="13" t="s">
        <v>41</v>
      </c>
      <c r="AX167" s="13" t="s">
        <v>79</v>
      </c>
      <c r="AY167" s="151" t="s">
        <v>187</v>
      </c>
    </row>
    <row r="168" spans="2:65" s="15" customFormat="1" x14ac:dyDescent="0.2">
      <c r="B168" s="193"/>
      <c r="D168" s="144" t="s">
        <v>195</v>
      </c>
      <c r="E168" s="194" t="s">
        <v>35</v>
      </c>
      <c r="F168" s="195" t="s">
        <v>2102</v>
      </c>
      <c r="H168" s="196">
        <v>8.0500000000000007</v>
      </c>
      <c r="I168" s="197"/>
      <c r="L168" s="193"/>
      <c r="M168" s="198"/>
      <c r="T168" s="199"/>
      <c r="AT168" s="194" t="s">
        <v>195</v>
      </c>
      <c r="AU168" s="194" t="s">
        <v>86</v>
      </c>
      <c r="AV168" s="15" t="s">
        <v>207</v>
      </c>
      <c r="AW168" s="15" t="s">
        <v>41</v>
      </c>
      <c r="AX168" s="15" t="s">
        <v>79</v>
      </c>
      <c r="AY168" s="194" t="s">
        <v>187</v>
      </c>
    </row>
    <row r="169" spans="2:65" s="12" customFormat="1" x14ac:dyDescent="0.2">
      <c r="B169" s="143"/>
      <c r="D169" s="144" t="s">
        <v>195</v>
      </c>
      <c r="E169" s="145" t="s">
        <v>35</v>
      </c>
      <c r="F169" s="146" t="s">
        <v>108</v>
      </c>
      <c r="H169" s="145" t="s">
        <v>35</v>
      </c>
      <c r="I169" s="147"/>
      <c r="L169" s="143"/>
      <c r="M169" s="148"/>
      <c r="T169" s="149"/>
      <c r="AT169" s="145" t="s">
        <v>195</v>
      </c>
      <c r="AU169" s="145" t="s">
        <v>86</v>
      </c>
      <c r="AV169" s="12" t="s">
        <v>86</v>
      </c>
      <c r="AW169" s="12" t="s">
        <v>41</v>
      </c>
      <c r="AX169" s="12" t="s">
        <v>79</v>
      </c>
      <c r="AY169" s="145" t="s">
        <v>187</v>
      </c>
    </row>
    <row r="170" spans="2:65" s="12" customFormat="1" x14ac:dyDescent="0.2">
      <c r="B170" s="143"/>
      <c r="D170" s="144" t="s">
        <v>195</v>
      </c>
      <c r="E170" s="145" t="s">
        <v>35</v>
      </c>
      <c r="F170" s="146" t="s">
        <v>2105</v>
      </c>
      <c r="H170" s="145" t="s">
        <v>35</v>
      </c>
      <c r="I170" s="147"/>
      <c r="L170" s="143"/>
      <c r="M170" s="148"/>
      <c r="T170" s="149"/>
      <c r="AT170" s="145" t="s">
        <v>195</v>
      </c>
      <c r="AU170" s="145" t="s">
        <v>86</v>
      </c>
      <c r="AV170" s="12" t="s">
        <v>86</v>
      </c>
      <c r="AW170" s="12" t="s">
        <v>41</v>
      </c>
      <c r="AX170" s="12" t="s">
        <v>79</v>
      </c>
      <c r="AY170" s="145" t="s">
        <v>187</v>
      </c>
    </row>
    <row r="171" spans="2:65" s="13" customFormat="1" x14ac:dyDescent="0.2">
      <c r="B171" s="150"/>
      <c r="D171" s="144" t="s">
        <v>195</v>
      </c>
      <c r="E171" s="151" t="s">
        <v>35</v>
      </c>
      <c r="F171" s="152" t="s">
        <v>2106</v>
      </c>
      <c r="H171" s="153">
        <v>0.1</v>
      </c>
      <c r="I171" s="154"/>
      <c r="L171" s="150"/>
      <c r="M171" s="155"/>
      <c r="T171" s="156"/>
      <c r="AT171" s="151" t="s">
        <v>195</v>
      </c>
      <c r="AU171" s="151" t="s">
        <v>86</v>
      </c>
      <c r="AV171" s="13" t="s">
        <v>88</v>
      </c>
      <c r="AW171" s="13" t="s">
        <v>41</v>
      </c>
      <c r="AX171" s="13" t="s">
        <v>79</v>
      </c>
      <c r="AY171" s="151" t="s">
        <v>187</v>
      </c>
    </row>
    <row r="172" spans="2:65" s="12" customFormat="1" x14ac:dyDescent="0.2">
      <c r="B172" s="143"/>
      <c r="D172" s="144" t="s">
        <v>195</v>
      </c>
      <c r="E172" s="145" t="s">
        <v>35</v>
      </c>
      <c r="F172" s="146" t="s">
        <v>2096</v>
      </c>
      <c r="H172" s="145" t="s">
        <v>35</v>
      </c>
      <c r="I172" s="147"/>
      <c r="L172" s="143"/>
      <c r="M172" s="148"/>
      <c r="T172" s="149"/>
      <c r="AT172" s="145" t="s">
        <v>195</v>
      </c>
      <c r="AU172" s="145" t="s">
        <v>86</v>
      </c>
      <c r="AV172" s="12" t="s">
        <v>86</v>
      </c>
      <c r="AW172" s="12" t="s">
        <v>41</v>
      </c>
      <c r="AX172" s="12" t="s">
        <v>79</v>
      </c>
      <c r="AY172" s="145" t="s">
        <v>187</v>
      </c>
    </row>
    <row r="173" spans="2:65" s="13" customFormat="1" x14ac:dyDescent="0.2">
      <c r="B173" s="150"/>
      <c r="D173" s="144" t="s">
        <v>195</v>
      </c>
      <c r="E173" s="151" t="s">
        <v>35</v>
      </c>
      <c r="F173" s="152" t="s">
        <v>2111</v>
      </c>
      <c r="H173" s="153">
        <v>7.5</v>
      </c>
      <c r="I173" s="154"/>
      <c r="L173" s="150"/>
      <c r="M173" s="155"/>
      <c r="T173" s="156"/>
      <c r="AT173" s="151" t="s">
        <v>195</v>
      </c>
      <c r="AU173" s="151" t="s">
        <v>86</v>
      </c>
      <c r="AV173" s="13" t="s">
        <v>88</v>
      </c>
      <c r="AW173" s="13" t="s">
        <v>41</v>
      </c>
      <c r="AX173" s="13" t="s">
        <v>79</v>
      </c>
      <c r="AY173" s="151" t="s">
        <v>187</v>
      </c>
    </row>
    <row r="174" spans="2:65" s="15" customFormat="1" x14ac:dyDescent="0.2">
      <c r="B174" s="193"/>
      <c r="D174" s="144" t="s">
        <v>195</v>
      </c>
      <c r="E174" s="194" t="s">
        <v>35</v>
      </c>
      <c r="F174" s="195" t="s">
        <v>2102</v>
      </c>
      <c r="H174" s="196">
        <v>7.6</v>
      </c>
      <c r="I174" s="197"/>
      <c r="L174" s="193"/>
      <c r="M174" s="198"/>
      <c r="T174" s="199"/>
      <c r="AT174" s="194" t="s">
        <v>195</v>
      </c>
      <c r="AU174" s="194" t="s">
        <v>86</v>
      </c>
      <c r="AV174" s="15" t="s">
        <v>207</v>
      </c>
      <c r="AW174" s="15" t="s">
        <v>41</v>
      </c>
      <c r="AX174" s="15" t="s">
        <v>79</v>
      </c>
      <c r="AY174" s="194" t="s">
        <v>187</v>
      </c>
    </row>
    <row r="175" spans="2:65" s="14" customFormat="1" x14ac:dyDescent="0.2">
      <c r="B175" s="157"/>
      <c r="D175" s="144" t="s">
        <v>195</v>
      </c>
      <c r="E175" s="158" t="s">
        <v>35</v>
      </c>
      <c r="F175" s="159" t="s">
        <v>201</v>
      </c>
      <c r="H175" s="160">
        <v>31.55</v>
      </c>
      <c r="I175" s="161"/>
      <c r="L175" s="157"/>
      <c r="M175" s="162"/>
      <c r="T175" s="163"/>
      <c r="AT175" s="158" t="s">
        <v>195</v>
      </c>
      <c r="AU175" s="158" t="s">
        <v>86</v>
      </c>
      <c r="AV175" s="14" t="s">
        <v>193</v>
      </c>
      <c r="AW175" s="14" t="s">
        <v>41</v>
      </c>
      <c r="AX175" s="14" t="s">
        <v>86</v>
      </c>
      <c r="AY175" s="158" t="s">
        <v>187</v>
      </c>
    </row>
    <row r="176" spans="2:65" s="1" customFormat="1" ht="44.25" customHeight="1" x14ac:dyDescent="0.2">
      <c r="B176" s="33"/>
      <c r="C176" s="130" t="s">
        <v>207</v>
      </c>
      <c r="D176" s="130" t="s">
        <v>188</v>
      </c>
      <c r="E176" s="131" t="s">
        <v>2115</v>
      </c>
      <c r="F176" s="132" t="s">
        <v>2116</v>
      </c>
      <c r="G176" s="133" t="s">
        <v>795</v>
      </c>
      <c r="H176" s="134">
        <v>20.2</v>
      </c>
      <c r="I176" s="135"/>
      <c r="J176" s="136">
        <f>ROUND(I176*H176,2)</f>
        <v>0</v>
      </c>
      <c r="K176" s="132" t="s">
        <v>192</v>
      </c>
      <c r="L176" s="33"/>
      <c r="M176" s="137" t="s">
        <v>35</v>
      </c>
      <c r="N176" s="138" t="s">
        <v>50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719</v>
      </c>
      <c r="AT176" s="141" t="s">
        <v>188</v>
      </c>
      <c r="AU176" s="141" t="s">
        <v>86</v>
      </c>
      <c r="AY176" s="17" t="s">
        <v>187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7" t="s">
        <v>86</v>
      </c>
      <c r="BK176" s="142">
        <f>ROUND(I176*H176,2)</f>
        <v>0</v>
      </c>
      <c r="BL176" s="17" t="s">
        <v>719</v>
      </c>
      <c r="BM176" s="141" t="s">
        <v>2117</v>
      </c>
    </row>
    <row r="177" spans="2:51" s="12" customFormat="1" x14ac:dyDescent="0.2">
      <c r="B177" s="143"/>
      <c r="D177" s="144" t="s">
        <v>195</v>
      </c>
      <c r="E177" s="145" t="s">
        <v>35</v>
      </c>
      <c r="F177" s="146" t="s">
        <v>83</v>
      </c>
      <c r="H177" s="145" t="s">
        <v>35</v>
      </c>
      <c r="I177" s="147"/>
      <c r="L177" s="143"/>
      <c r="M177" s="148"/>
      <c r="T177" s="149"/>
      <c r="AT177" s="145" t="s">
        <v>195</v>
      </c>
      <c r="AU177" s="145" t="s">
        <v>86</v>
      </c>
      <c r="AV177" s="12" t="s">
        <v>86</v>
      </c>
      <c r="AW177" s="12" t="s">
        <v>41</v>
      </c>
      <c r="AX177" s="12" t="s">
        <v>79</v>
      </c>
      <c r="AY177" s="145" t="s">
        <v>187</v>
      </c>
    </row>
    <row r="178" spans="2:51" s="12" customFormat="1" x14ac:dyDescent="0.2">
      <c r="B178" s="143"/>
      <c r="D178" s="144" t="s">
        <v>195</v>
      </c>
      <c r="E178" s="145" t="s">
        <v>35</v>
      </c>
      <c r="F178" s="146" t="s">
        <v>2089</v>
      </c>
      <c r="H178" s="145" t="s">
        <v>35</v>
      </c>
      <c r="I178" s="147"/>
      <c r="L178" s="143"/>
      <c r="M178" s="148"/>
      <c r="T178" s="149"/>
      <c r="AT178" s="145" t="s">
        <v>195</v>
      </c>
      <c r="AU178" s="145" t="s">
        <v>86</v>
      </c>
      <c r="AV178" s="12" t="s">
        <v>86</v>
      </c>
      <c r="AW178" s="12" t="s">
        <v>41</v>
      </c>
      <c r="AX178" s="12" t="s">
        <v>79</v>
      </c>
      <c r="AY178" s="145" t="s">
        <v>187</v>
      </c>
    </row>
    <row r="179" spans="2:51" s="13" customFormat="1" x14ac:dyDescent="0.2">
      <c r="B179" s="150"/>
      <c r="D179" s="144" t="s">
        <v>195</v>
      </c>
      <c r="E179" s="151" t="s">
        <v>35</v>
      </c>
      <c r="F179" s="152" t="s">
        <v>1918</v>
      </c>
      <c r="H179" s="153">
        <v>0.2</v>
      </c>
      <c r="I179" s="154"/>
      <c r="L179" s="150"/>
      <c r="M179" s="155"/>
      <c r="T179" s="156"/>
      <c r="AT179" s="151" t="s">
        <v>195</v>
      </c>
      <c r="AU179" s="151" t="s">
        <v>86</v>
      </c>
      <c r="AV179" s="13" t="s">
        <v>88</v>
      </c>
      <c r="AW179" s="13" t="s">
        <v>41</v>
      </c>
      <c r="AX179" s="13" t="s">
        <v>79</v>
      </c>
      <c r="AY179" s="151" t="s">
        <v>187</v>
      </c>
    </row>
    <row r="180" spans="2:51" s="12" customFormat="1" x14ac:dyDescent="0.2">
      <c r="B180" s="143"/>
      <c r="D180" s="144" t="s">
        <v>195</v>
      </c>
      <c r="E180" s="145" t="s">
        <v>35</v>
      </c>
      <c r="F180" s="146" t="s">
        <v>2090</v>
      </c>
      <c r="H180" s="145" t="s">
        <v>35</v>
      </c>
      <c r="I180" s="147"/>
      <c r="L180" s="143"/>
      <c r="M180" s="148"/>
      <c r="T180" s="149"/>
      <c r="AT180" s="145" t="s">
        <v>195</v>
      </c>
      <c r="AU180" s="145" t="s">
        <v>86</v>
      </c>
      <c r="AV180" s="12" t="s">
        <v>86</v>
      </c>
      <c r="AW180" s="12" t="s">
        <v>41</v>
      </c>
      <c r="AX180" s="12" t="s">
        <v>79</v>
      </c>
      <c r="AY180" s="145" t="s">
        <v>187</v>
      </c>
    </row>
    <row r="181" spans="2:51" s="13" customFormat="1" x14ac:dyDescent="0.2">
      <c r="B181" s="150"/>
      <c r="D181" s="144" t="s">
        <v>195</v>
      </c>
      <c r="E181" s="151" t="s">
        <v>35</v>
      </c>
      <c r="F181" s="152" t="s">
        <v>2091</v>
      </c>
      <c r="H181" s="153">
        <v>4.3</v>
      </c>
      <c r="I181" s="154"/>
      <c r="L181" s="150"/>
      <c r="M181" s="155"/>
      <c r="T181" s="156"/>
      <c r="AT181" s="151" t="s">
        <v>195</v>
      </c>
      <c r="AU181" s="151" t="s">
        <v>86</v>
      </c>
      <c r="AV181" s="13" t="s">
        <v>88</v>
      </c>
      <c r="AW181" s="13" t="s">
        <v>41</v>
      </c>
      <c r="AX181" s="13" t="s">
        <v>79</v>
      </c>
      <c r="AY181" s="151" t="s">
        <v>187</v>
      </c>
    </row>
    <row r="182" spans="2:51" s="12" customFormat="1" x14ac:dyDescent="0.2">
      <c r="B182" s="143"/>
      <c r="D182" s="144" t="s">
        <v>195</v>
      </c>
      <c r="E182" s="145" t="s">
        <v>35</v>
      </c>
      <c r="F182" s="146" t="s">
        <v>2092</v>
      </c>
      <c r="H182" s="145" t="s">
        <v>35</v>
      </c>
      <c r="I182" s="147"/>
      <c r="L182" s="143"/>
      <c r="M182" s="148"/>
      <c r="T182" s="149"/>
      <c r="AT182" s="145" t="s">
        <v>195</v>
      </c>
      <c r="AU182" s="145" t="s">
        <v>86</v>
      </c>
      <c r="AV182" s="12" t="s">
        <v>86</v>
      </c>
      <c r="AW182" s="12" t="s">
        <v>41</v>
      </c>
      <c r="AX182" s="12" t="s">
        <v>79</v>
      </c>
      <c r="AY182" s="145" t="s">
        <v>187</v>
      </c>
    </row>
    <row r="183" spans="2:51" s="13" customFormat="1" x14ac:dyDescent="0.2">
      <c r="B183" s="150"/>
      <c r="D183" s="144" t="s">
        <v>195</v>
      </c>
      <c r="E183" s="151" t="s">
        <v>35</v>
      </c>
      <c r="F183" s="152" t="s">
        <v>2093</v>
      </c>
      <c r="H183" s="153">
        <v>1.3</v>
      </c>
      <c r="I183" s="154"/>
      <c r="L183" s="150"/>
      <c r="M183" s="155"/>
      <c r="T183" s="156"/>
      <c r="AT183" s="151" t="s">
        <v>195</v>
      </c>
      <c r="AU183" s="151" t="s">
        <v>86</v>
      </c>
      <c r="AV183" s="13" t="s">
        <v>88</v>
      </c>
      <c r="AW183" s="13" t="s">
        <v>41</v>
      </c>
      <c r="AX183" s="13" t="s">
        <v>79</v>
      </c>
      <c r="AY183" s="151" t="s">
        <v>187</v>
      </c>
    </row>
    <row r="184" spans="2:51" s="12" customFormat="1" x14ac:dyDescent="0.2">
      <c r="B184" s="143"/>
      <c r="D184" s="144" t="s">
        <v>195</v>
      </c>
      <c r="E184" s="145" t="s">
        <v>35</v>
      </c>
      <c r="F184" s="146" t="s">
        <v>2098</v>
      </c>
      <c r="H184" s="145" t="s">
        <v>35</v>
      </c>
      <c r="I184" s="147"/>
      <c r="L184" s="143"/>
      <c r="M184" s="148"/>
      <c r="T184" s="149"/>
      <c r="AT184" s="145" t="s">
        <v>195</v>
      </c>
      <c r="AU184" s="145" t="s">
        <v>86</v>
      </c>
      <c r="AV184" s="12" t="s">
        <v>86</v>
      </c>
      <c r="AW184" s="12" t="s">
        <v>41</v>
      </c>
      <c r="AX184" s="12" t="s">
        <v>79</v>
      </c>
      <c r="AY184" s="145" t="s">
        <v>187</v>
      </c>
    </row>
    <row r="185" spans="2:51" s="13" customFormat="1" x14ac:dyDescent="0.2">
      <c r="B185" s="150"/>
      <c r="D185" s="144" t="s">
        <v>195</v>
      </c>
      <c r="E185" s="151" t="s">
        <v>35</v>
      </c>
      <c r="F185" s="152" t="s">
        <v>2099</v>
      </c>
      <c r="H185" s="153">
        <v>0.4</v>
      </c>
      <c r="I185" s="154"/>
      <c r="L185" s="150"/>
      <c r="M185" s="155"/>
      <c r="T185" s="156"/>
      <c r="AT185" s="151" t="s">
        <v>195</v>
      </c>
      <c r="AU185" s="151" t="s">
        <v>86</v>
      </c>
      <c r="AV185" s="13" t="s">
        <v>88</v>
      </c>
      <c r="AW185" s="13" t="s">
        <v>41</v>
      </c>
      <c r="AX185" s="13" t="s">
        <v>79</v>
      </c>
      <c r="AY185" s="151" t="s">
        <v>187</v>
      </c>
    </row>
    <row r="186" spans="2:51" s="15" customFormat="1" x14ac:dyDescent="0.2">
      <c r="B186" s="193"/>
      <c r="D186" s="144" t="s">
        <v>195</v>
      </c>
      <c r="E186" s="194" t="s">
        <v>35</v>
      </c>
      <c r="F186" s="195" t="s">
        <v>2102</v>
      </c>
      <c r="H186" s="196">
        <v>6.2</v>
      </c>
      <c r="I186" s="197"/>
      <c r="L186" s="193"/>
      <c r="M186" s="198"/>
      <c r="T186" s="199"/>
      <c r="AT186" s="194" t="s">
        <v>195</v>
      </c>
      <c r="AU186" s="194" t="s">
        <v>86</v>
      </c>
      <c r="AV186" s="15" t="s">
        <v>207</v>
      </c>
      <c r="AW186" s="15" t="s">
        <v>41</v>
      </c>
      <c r="AX186" s="15" t="s">
        <v>79</v>
      </c>
      <c r="AY186" s="194" t="s">
        <v>187</v>
      </c>
    </row>
    <row r="187" spans="2:51" s="12" customFormat="1" x14ac:dyDescent="0.2">
      <c r="B187" s="143"/>
      <c r="D187" s="144" t="s">
        <v>195</v>
      </c>
      <c r="E187" s="145" t="s">
        <v>35</v>
      </c>
      <c r="F187" s="146" t="s">
        <v>97</v>
      </c>
      <c r="H187" s="145" t="s">
        <v>35</v>
      </c>
      <c r="I187" s="147"/>
      <c r="L187" s="143"/>
      <c r="M187" s="148"/>
      <c r="T187" s="149"/>
      <c r="AT187" s="145" t="s">
        <v>195</v>
      </c>
      <c r="AU187" s="145" t="s">
        <v>86</v>
      </c>
      <c r="AV187" s="12" t="s">
        <v>86</v>
      </c>
      <c r="AW187" s="12" t="s">
        <v>41</v>
      </c>
      <c r="AX187" s="12" t="s">
        <v>79</v>
      </c>
      <c r="AY187" s="145" t="s">
        <v>187</v>
      </c>
    </row>
    <row r="188" spans="2:51" s="12" customFormat="1" x14ac:dyDescent="0.2">
      <c r="B188" s="143"/>
      <c r="D188" s="144" t="s">
        <v>195</v>
      </c>
      <c r="E188" s="145" t="s">
        <v>35</v>
      </c>
      <c r="F188" s="146" t="s">
        <v>2089</v>
      </c>
      <c r="H188" s="145" t="s">
        <v>35</v>
      </c>
      <c r="I188" s="147"/>
      <c r="L188" s="143"/>
      <c r="M188" s="148"/>
      <c r="T188" s="149"/>
      <c r="AT188" s="145" t="s">
        <v>195</v>
      </c>
      <c r="AU188" s="145" t="s">
        <v>86</v>
      </c>
      <c r="AV188" s="12" t="s">
        <v>86</v>
      </c>
      <c r="AW188" s="12" t="s">
        <v>41</v>
      </c>
      <c r="AX188" s="12" t="s">
        <v>79</v>
      </c>
      <c r="AY188" s="145" t="s">
        <v>187</v>
      </c>
    </row>
    <row r="189" spans="2:51" s="13" customFormat="1" x14ac:dyDescent="0.2">
      <c r="B189" s="150"/>
      <c r="D189" s="144" t="s">
        <v>195</v>
      </c>
      <c r="E189" s="151" t="s">
        <v>35</v>
      </c>
      <c r="F189" s="152" t="s">
        <v>1918</v>
      </c>
      <c r="H189" s="153">
        <v>0.2</v>
      </c>
      <c r="I189" s="154"/>
      <c r="L189" s="150"/>
      <c r="M189" s="155"/>
      <c r="T189" s="156"/>
      <c r="AT189" s="151" t="s">
        <v>195</v>
      </c>
      <c r="AU189" s="151" t="s">
        <v>86</v>
      </c>
      <c r="AV189" s="13" t="s">
        <v>88</v>
      </c>
      <c r="AW189" s="13" t="s">
        <v>41</v>
      </c>
      <c r="AX189" s="13" t="s">
        <v>79</v>
      </c>
      <c r="AY189" s="151" t="s">
        <v>187</v>
      </c>
    </row>
    <row r="190" spans="2:51" s="12" customFormat="1" x14ac:dyDescent="0.2">
      <c r="B190" s="143"/>
      <c r="D190" s="144" t="s">
        <v>195</v>
      </c>
      <c r="E190" s="145" t="s">
        <v>35</v>
      </c>
      <c r="F190" s="146" t="s">
        <v>2090</v>
      </c>
      <c r="H190" s="145" t="s">
        <v>35</v>
      </c>
      <c r="I190" s="147"/>
      <c r="L190" s="143"/>
      <c r="M190" s="148"/>
      <c r="T190" s="149"/>
      <c r="AT190" s="145" t="s">
        <v>195</v>
      </c>
      <c r="AU190" s="145" t="s">
        <v>86</v>
      </c>
      <c r="AV190" s="12" t="s">
        <v>86</v>
      </c>
      <c r="AW190" s="12" t="s">
        <v>41</v>
      </c>
      <c r="AX190" s="12" t="s">
        <v>79</v>
      </c>
      <c r="AY190" s="145" t="s">
        <v>187</v>
      </c>
    </row>
    <row r="191" spans="2:51" s="13" customFormat="1" x14ac:dyDescent="0.2">
      <c r="B191" s="150"/>
      <c r="D191" s="144" t="s">
        <v>195</v>
      </c>
      <c r="E191" s="151" t="s">
        <v>35</v>
      </c>
      <c r="F191" s="152" t="s">
        <v>2103</v>
      </c>
      <c r="H191" s="153">
        <v>0.5</v>
      </c>
      <c r="I191" s="154"/>
      <c r="L191" s="150"/>
      <c r="M191" s="155"/>
      <c r="T191" s="156"/>
      <c r="AT191" s="151" t="s">
        <v>195</v>
      </c>
      <c r="AU191" s="151" t="s">
        <v>86</v>
      </c>
      <c r="AV191" s="13" t="s">
        <v>88</v>
      </c>
      <c r="AW191" s="13" t="s">
        <v>41</v>
      </c>
      <c r="AX191" s="13" t="s">
        <v>79</v>
      </c>
      <c r="AY191" s="151" t="s">
        <v>187</v>
      </c>
    </row>
    <row r="192" spans="2:51" s="12" customFormat="1" x14ac:dyDescent="0.2">
      <c r="B192" s="143"/>
      <c r="D192" s="144" t="s">
        <v>195</v>
      </c>
      <c r="E192" s="145" t="s">
        <v>35</v>
      </c>
      <c r="F192" s="146" t="s">
        <v>2092</v>
      </c>
      <c r="H192" s="145" t="s">
        <v>35</v>
      </c>
      <c r="I192" s="147"/>
      <c r="L192" s="143"/>
      <c r="M192" s="148"/>
      <c r="T192" s="149"/>
      <c r="AT192" s="145" t="s">
        <v>195</v>
      </c>
      <c r="AU192" s="145" t="s">
        <v>86</v>
      </c>
      <c r="AV192" s="12" t="s">
        <v>86</v>
      </c>
      <c r="AW192" s="12" t="s">
        <v>41</v>
      </c>
      <c r="AX192" s="12" t="s">
        <v>79</v>
      </c>
      <c r="AY192" s="145" t="s">
        <v>187</v>
      </c>
    </row>
    <row r="193" spans="2:51" s="13" customFormat="1" x14ac:dyDescent="0.2">
      <c r="B193" s="150"/>
      <c r="D193" s="144" t="s">
        <v>195</v>
      </c>
      <c r="E193" s="151" t="s">
        <v>35</v>
      </c>
      <c r="F193" s="152" t="s">
        <v>2104</v>
      </c>
      <c r="H193" s="153">
        <v>1.4</v>
      </c>
      <c r="I193" s="154"/>
      <c r="L193" s="150"/>
      <c r="M193" s="155"/>
      <c r="T193" s="156"/>
      <c r="AT193" s="151" t="s">
        <v>195</v>
      </c>
      <c r="AU193" s="151" t="s">
        <v>86</v>
      </c>
      <c r="AV193" s="13" t="s">
        <v>88</v>
      </c>
      <c r="AW193" s="13" t="s">
        <v>41</v>
      </c>
      <c r="AX193" s="13" t="s">
        <v>79</v>
      </c>
      <c r="AY193" s="151" t="s">
        <v>187</v>
      </c>
    </row>
    <row r="194" spans="2:51" s="12" customFormat="1" x14ac:dyDescent="0.2">
      <c r="B194" s="143"/>
      <c r="D194" s="144" t="s">
        <v>195</v>
      </c>
      <c r="E194" s="145" t="s">
        <v>35</v>
      </c>
      <c r="F194" s="146" t="s">
        <v>2098</v>
      </c>
      <c r="H194" s="145" t="s">
        <v>35</v>
      </c>
      <c r="I194" s="147"/>
      <c r="L194" s="143"/>
      <c r="M194" s="148"/>
      <c r="T194" s="149"/>
      <c r="AT194" s="145" t="s">
        <v>195</v>
      </c>
      <c r="AU194" s="145" t="s">
        <v>86</v>
      </c>
      <c r="AV194" s="12" t="s">
        <v>86</v>
      </c>
      <c r="AW194" s="12" t="s">
        <v>41</v>
      </c>
      <c r="AX194" s="12" t="s">
        <v>79</v>
      </c>
      <c r="AY194" s="145" t="s">
        <v>187</v>
      </c>
    </row>
    <row r="195" spans="2:51" s="13" customFormat="1" x14ac:dyDescent="0.2">
      <c r="B195" s="150"/>
      <c r="D195" s="144" t="s">
        <v>195</v>
      </c>
      <c r="E195" s="151" t="s">
        <v>35</v>
      </c>
      <c r="F195" s="152" t="s">
        <v>88</v>
      </c>
      <c r="H195" s="153">
        <v>2</v>
      </c>
      <c r="I195" s="154"/>
      <c r="L195" s="150"/>
      <c r="M195" s="155"/>
      <c r="T195" s="156"/>
      <c r="AT195" s="151" t="s">
        <v>195</v>
      </c>
      <c r="AU195" s="151" t="s">
        <v>86</v>
      </c>
      <c r="AV195" s="13" t="s">
        <v>88</v>
      </c>
      <c r="AW195" s="13" t="s">
        <v>41</v>
      </c>
      <c r="AX195" s="13" t="s">
        <v>79</v>
      </c>
      <c r="AY195" s="151" t="s">
        <v>187</v>
      </c>
    </row>
    <row r="196" spans="2:51" s="15" customFormat="1" x14ac:dyDescent="0.2">
      <c r="B196" s="193"/>
      <c r="D196" s="144" t="s">
        <v>195</v>
      </c>
      <c r="E196" s="194" t="s">
        <v>35</v>
      </c>
      <c r="F196" s="195" t="s">
        <v>2102</v>
      </c>
      <c r="H196" s="196">
        <v>4.0999999999999996</v>
      </c>
      <c r="I196" s="197"/>
      <c r="L196" s="193"/>
      <c r="M196" s="198"/>
      <c r="T196" s="199"/>
      <c r="AT196" s="194" t="s">
        <v>195</v>
      </c>
      <c r="AU196" s="194" t="s">
        <v>86</v>
      </c>
      <c r="AV196" s="15" t="s">
        <v>207</v>
      </c>
      <c r="AW196" s="15" t="s">
        <v>41</v>
      </c>
      <c r="AX196" s="15" t="s">
        <v>79</v>
      </c>
      <c r="AY196" s="194" t="s">
        <v>187</v>
      </c>
    </row>
    <row r="197" spans="2:51" s="12" customFormat="1" x14ac:dyDescent="0.2">
      <c r="B197" s="143"/>
      <c r="D197" s="144" t="s">
        <v>195</v>
      </c>
      <c r="E197" s="145" t="s">
        <v>35</v>
      </c>
      <c r="F197" s="146" t="s">
        <v>102</v>
      </c>
      <c r="H197" s="145" t="s">
        <v>35</v>
      </c>
      <c r="I197" s="147"/>
      <c r="L197" s="143"/>
      <c r="M197" s="148"/>
      <c r="T197" s="149"/>
      <c r="AT197" s="145" t="s">
        <v>195</v>
      </c>
      <c r="AU197" s="145" t="s">
        <v>86</v>
      </c>
      <c r="AV197" s="12" t="s">
        <v>86</v>
      </c>
      <c r="AW197" s="12" t="s">
        <v>41</v>
      </c>
      <c r="AX197" s="12" t="s">
        <v>79</v>
      </c>
      <c r="AY197" s="145" t="s">
        <v>187</v>
      </c>
    </row>
    <row r="198" spans="2:51" s="12" customFormat="1" x14ac:dyDescent="0.2">
      <c r="B198" s="143"/>
      <c r="D198" s="144" t="s">
        <v>195</v>
      </c>
      <c r="E198" s="145" t="s">
        <v>35</v>
      </c>
      <c r="F198" s="146" t="s">
        <v>2089</v>
      </c>
      <c r="H198" s="145" t="s">
        <v>35</v>
      </c>
      <c r="I198" s="147"/>
      <c r="L198" s="143"/>
      <c r="M198" s="148"/>
      <c r="T198" s="149"/>
      <c r="AT198" s="145" t="s">
        <v>195</v>
      </c>
      <c r="AU198" s="145" t="s">
        <v>86</v>
      </c>
      <c r="AV198" s="12" t="s">
        <v>86</v>
      </c>
      <c r="AW198" s="12" t="s">
        <v>41</v>
      </c>
      <c r="AX198" s="12" t="s">
        <v>79</v>
      </c>
      <c r="AY198" s="145" t="s">
        <v>187</v>
      </c>
    </row>
    <row r="199" spans="2:51" s="13" customFormat="1" x14ac:dyDescent="0.2">
      <c r="B199" s="150"/>
      <c r="D199" s="144" t="s">
        <v>195</v>
      </c>
      <c r="E199" s="151" t="s">
        <v>35</v>
      </c>
      <c r="F199" s="152" t="s">
        <v>1918</v>
      </c>
      <c r="H199" s="153">
        <v>0.2</v>
      </c>
      <c r="I199" s="154"/>
      <c r="L199" s="150"/>
      <c r="M199" s="155"/>
      <c r="T199" s="156"/>
      <c r="AT199" s="151" t="s">
        <v>195</v>
      </c>
      <c r="AU199" s="151" t="s">
        <v>86</v>
      </c>
      <c r="AV199" s="13" t="s">
        <v>88</v>
      </c>
      <c r="AW199" s="13" t="s">
        <v>41</v>
      </c>
      <c r="AX199" s="13" t="s">
        <v>79</v>
      </c>
      <c r="AY199" s="151" t="s">
        <v>187</v>
      </c>
    </row>
    <row r="200" spans="2:51" s="12" customFormat="1" x14ac:dyDescent="0.2">
      <c r="B200" s="143"/>
      <c r="D200" s="144" t="s">
        <v>195</v>
      </c>
      <c r="E200" s="145" t="s">
        <v>35</v>
      </c>
      <c r="F200" s="146" t="s">
        <v>2090</v>
      </c>
      <c r="H200" s="145" t="s">
        <v>35</v>
      </c>
      <c r="I200" s="147"/>
      <c r="L200" s="143"/>
      <c r="M200" s="148"/>
      <c r="T200" s="149"/>
      <c r="AT200" s="145" t="s">
        <v>195</v>
      </c>
      <c r="AU200" s="145" t="s">
        <v>86</v>
      </c>
      <c r="AV200" s="12" t="s">
        <v>86</v>
      </c>
      <c r="AW200" s="12" t="s">
        <v>41</v>
      </c>
      <c r="AX200" s="12" t="s">
        <v>79</v>
      </c>
      <c r="AY200" s="145" t="s">
        <v>187</v>
      </c>
    </row>
    <row r="201" spans="2:51" s="13" customFormat="1" x14ac:dyDescent="0.2">
      <c r="B201" s="150"/>
      <c r="D201" s="144" t="s">
        <v>195</v>
      </c>
      <c r="E201" s="151" t="s">
        <v>35</v>
      </c>
      <c r="F201" s="152" t="s">
        <v>2107</v>
      </c>
      <c r="H201" s="153">
        <v>2.85</v>
      </c>
      <c r="I201" s="154"/>
      <c r="L201" s="150"/>
      <c r="M201" s="155"/>
      <c r="T201" s="156"/>
      <c r="AT201" s="151" t="s">
        <v>195</v>
      </c>
      <c r="AU201" s="151" t="s">
        <v>86</v>
      </c>
      <c r="AV201" s="13" t="s">
        <v>88</v>
      </c>
      <c r="AW201" s="13" t="s">
        <v>41</v>
      </c>
      <c r="AX201" s="13" t="s">
        <v>79</v>
      </c>
      <c r="AY201" s="151" t="s">
        <v>187</v>
      </c>
    </row>
    <row r="202" spans="2:51" s="12" customFormat="1" x14ac:dyDescent="0.2">
      <c r="B202" s="143"/>
      <c r="D202" s="144" t="s">
        <v>195</v>
      </c>
      <c r="E202" s="145" t="s">
        <v>35</v>
      </c>
      <c r="F202" s="146" t="s">
        <v>2092</v>
      </c>
      <c r="H202" s="145" t="s">
        <v>35</v>
      </c>
      <c r="I202" s="147"/>
      <c r="L202" s="143"/>
      <c r="M202" s="148"/>
      <c r="T202" s="149"/>
      <c r="AT202" s="145" t="s">
        <v>195</v>
      </c>
      <c r="AU202" s="145" t="s">
        <v>86</v>
      </c>
      <c r="AV202" s="12" t="s">
        <v>86</v>
      </c>
      <c r="AW202" s="12" t="s">
        <v>41</v>
      </c>
      <c r="AX202" s="12" t="s">
        <v>79</v>
      </c>
      <c r="AY202" s="145" t="s">
        <v>187</v>
      </c>
    </row>
    <row r="203" spans="2:51" s="13" customFormat="1" x14ac:dyDescent="0.2">
      <c r="B203" s="150"/>
      <c r="D203" s="144" t="s">
        <v>195</v>
      </c>
      <c r="E203" s="151" t="s">
        <v>35</v>
      </c>
      <c r="F203" s="152" t="s">
        <v>2108</v>
      </c>
      <c r="H203" s="153">
        <v>1.1499999999999999</v>
      </c>
      <c r="I203" s="154"/>
      <c r="L203" s="150"/>
      <c r="M203" s="155"/>
      <c r="T203" s="156"/>
      <c r="AT203" s="151" t="s">
        <v>195</v>
      </c>
      <c r="AU203" s="151" t="s">
        <v>86</v>
      </c>
      <c r="AV203" s="13" t="s">
        <v>88</v>
      </c>
      <c r="AW203" s="13" t="s">
        <v>41</v>
      </c>
      <c r="AX203" s="13" t="s">
        <v>79</v>
      </c>
      <c r="AY203" s="151" t="s">
        <v>187</v>
      </c>
    </row>
    <row r="204" spans="2:51" s="12" customFormat="1" x14ac:dyDescent="0.2">
      <c r="B204" s="143"/>
      <c r="D204" s="144" t="s">
        <v>195</v>
      </c>
      <c r="E204" s="145" t="s">
        <v>35</v>
      </c>
      <c r="F204" s="146" t="s">
        <v>2098</v>
      </c>
      <c r="H204" s="145" t="s">
        <v>35</v>
      </c>
      <c r="I204" s="147"/>
      <c r="L204" s="143"/>
      <c r="M204" s="148"/>
      <c r="T204" s="149"/>
      <c r="AT204" s="145" t="s">
        <v>195</v>
      </c>
      <c r="AU204" s="145" t="s">
        <v>86</v>
      </c>
      <c r="AV204" s="12" t="s">
        <v>86</v>
      </c>
      <c r="AW204" s="12" t="s">
        <v>41</v>
      </c>
      <c r="AX204" s="12" t="s">
        <v>79</v>
      </c>
      <c r="AY204" s="145" t="s">
        <v>187</v>
      </c>
    </row>
    <row r="205" spans="2:51" s="13" customFormat="1" x14ac:dyDescent="0.2">
      <c r="B205" s="150"/>
      <c r="D205" s="144" t="s">
        <v>195</v>
      </c>
      <c r="E205" s="151" t="s">
        <v>35</v>
      </c>
      <c r="F205" s="152" t="s">
        <v>88</v>
      </c>
      <c r="H205" s="153">
        <v>2</v>
      </c>
      <c r="I205" s="154"/>
      <c r="L205" s="150"/>
      <c r="M205" s="155"/>
      <c r="T205" s="156"/>
      <c r="AT205" s="151" t="s">
        <v>195</v>
      </c>
      <c r="AU205" s="151" t="s">
        <v>86</v>
      </c>
      <c r="AV205" s="13" t="s">
        <v>88</v>
      </c>
      <c r="AW205" s="13" t="s">
        <v>41</v>
      </c>
      <c r="AX205" s="13" t="s">
        <v>79</v>
      </c>
      <c r="AY205" s="151" t="s">
        <v>187</v>
      </c>
    </row>
    <row r="206" spans="2:51" s="15" customFormat="1" x14ac:dyDescent="0.2">
      <c r="B206" s="193"/>
      <c r="D206" s="144" t="s">
        <v>195</v>
      </c>
      <c r="E206" s="194" t="s">
        <v>35</v>
      </c>
      <c r="F206" s="195" t="s">
        <v>2102</v>
      </c>
      <c r="H206" s="196">
        <v>6.2</v>
      </c>
      <c r="I206" s="197"/>
      <c r="L206" s="193"/>
      <c r="M206" s="198"/>
      <c r="T206" s="199"/>
      <c r="AT206" s="194" t="s">
        <v>195</v>
      </c>
      <c r="AU206" s="194" t="s">
        <v>86</v>
      </c>
      <c r="AV206" s="15" t="s">
        <v>207</v>
      </c>
      <c r="AW206" s="15" t="s">
        <v>41</v>
      </c>
      <c r="AX206" s="15" t="s">
        <v>79</v>
      </c>
      <c r="AY206" s="194" t="s">
        <v>187</v>
      </c>
    </row>
    <row r="207" spans="2:51" s="12" customFormat="1" x14ac:dyDescent="0.2">
      <c r="B207" s="143"/>
      <c r="D207" s="144" t="s">
        <v>195</v>
      </c>
      <c r="E207" s="145" t="s">
        <v>35</v>
      </c>
      <c r="F207" s="146" t="s">
        <v>108</v>
      </c>
      <c r="H207" s="145" t="s">
        <v>35</v>
      </c>
      <c r="I207" s="147"/>
      <c r="L207" s="143"/>
      <c r="M207" s="148"/>
      <c r="T207" s="149"/>
      <c r="AT207" s="145" t="s">
        <v>195</v>
      </c>
      <c r="AU207" s="145" t="s">
        <v>86</v>
      </c>
      <c r="AV207" s="12" t="s">
        <v>86</v>
      </c>
      <c r="AW207" s="12" t="s">
        <v>41</v>
      </c>
      <c r="AX207" s="12" t="s">
        <v>79</v>
      </c>
      <c r="AY207" s="145" t="s">
        <v>187</v>
      </c>
    </row>
    <row r="208" spans="2:51" s="12" customFormat="1" x14ac:dyDescent="0.2">
      <c r="B208" s="143"/>
      <c r="D208" s="144" t="s">
        <v>195</v>
      </c>
      <c r="E208" s="145" t="s">
        <v>35</v>
      </c>
      <c r="F208" s="146" t="s">
        <v>2089</v>
      </c>
      <c r="H208" s="145" t="s">
        <v>35</v>
      </c>
      <c r="I208" s="147"/>
      <c r="L208" s="143"/>
      <c r="M208" s="148"/>
      <c r="T208" s="149"/>
      <c r="AT208" s="145" t="s">
        <v>195</v>
      </c>
      <c r="AU208" s="145" t="s">
        <v>86</v>
      </c>
      <c r="AV208" s="12" t="s">
        <v>86</v>
      </c>
      <c r="AW208" s="12" t="s">
        <v>41</v>
      </c>
      <c r="AX208" s="12" t="s">
        <v>79</v>
      </c>
      <c r="AY208" s="145" t="s">
        <v>187</v>
      </c>
    </row>
    <row r="209" spans="2:65" s="13" customFormat="1" x14ac:dyDescent="0.2">
      <c r="B209" s="150"/>
      <c r="D209" s="144" t="s">
        <v>195</v>
      </c>
      <c r="E209" s="151" t="s">
        <v>35</v>
      </c>
      <c r="F209" s="152" t="s">
        <v>1918</v>
      </c>
      <c r="H209" s="153">
        <v>0.2</v>
      </c>
      <c r="I209" s="154"/>
      <c r="L209" s="150"/>
      <c r="M209" s="155"/>
      <c r="T209" s="156"/>
      <c r="AT209" s="151" t="s">
        <v>195</v>
      </c>
      <c r="AU209" s="151" t="s">
        <v>86</v>
      </c>
      <c r="AV209" s="13" t="s">
        <v>88</v>
      </c>
      <c r="AW209" s="13" t="s">
        <v>41</v>
      </c>
      <c r="AX209" s="13" t="s">
        <v>79</v>
      </c>
      <c r="AY209" s="151" t="s">
        <v>187</v>
      </c>
    </row>
    <row r="210" spans="2:65" s="12" customFormat="1" x14ac:dyDescent="0.2">
      <c r="B210" s="143"/>
      <c r="D210" s="144" t="s">
        <v>195</v>
      </c>
      <c r="E210" s="145" t="s">
        <v>35</v>
      </c>
      <c r="F210" s="146" t="s">
        <v>2090</v>
      </c>
      <c r="H210" s="145" t="s">
        <v>35</v>
      </c>
      <c r="I210" s="147"/>
      <c r="L210" s="143"/>
      <c r="M210" s="148"/>
      <c r="T210" s="149"/>
      <c r="AT210" s="145" t="s">
        <v>195</v>
      </c>
      <c r="AU210" s="145" t="s">
        <v>86</v>
      </c>
      <c r="AV210" s="12" t="s">
        <v>86</v>
      </c>
      <c r="AW210" s="12" t="s">
        <v>41</v>
      </c>
      <c r="AX210" s="12" t="s">
        <v>79</v>
      </c>
      <c r="AY210" s="145" t="s">
        <v>187</v>
      </c>
    </row>
    <row r="211" spans="2:65" s="13" customFormat="1" x14ac:dyDescent="0.2">
      <c r="B211" s="150"/>
      <c r="D211" s="144" t="s">
        <v>195</v>
      </c>
      <c r="E211" s="151" t="s">
        <v>35</v>
      </c>
      <c r="F211" s="152" t="s">
        <v>2110</v>
      </c>
      <c r="H211" s="153">
        <v>2.35</v>
      </c>
      <c r="I211" s="154"/>
      <c r="L211" s="150"/>
      <c r="M211" s="155"/>
      <c r="T211" s="156"/>
      <c r="AT211" s="151" t="s">
        <v>195</v>
      </c>
      <c r="AU211" s="151" t="s">
        <v>86</v>
      </c>
      <c r="AV211" s="13" t="s">
        <v>88</v>
      </c>
      <c r="AW211" s="13" t="s">
        <v>41</v>
      </c>
      <c r="AX211" s="13" t="s">
        <v>79</v>
      </c>
      <c r="AY211" s="151" t="s">
        <v>187</v>
      </c>
    </row>
    <row r="212" spans="2:65" s="12" customFormat="1" x14ac:dyDescent="0.2">
      <c r="B212" s="143"/>
      <c r="D212" s="144" t="s">
        <v>195</v>
      </c>
      <c r="E212" s="145" t="s">
        <v>35</v>
      </c>
      <c r="F212" s="146" t="s">
        <v>2092</v>
      </c>
      <c r="H212" s="145" t="s">
        <v>35</v>
      </c>
      <c r="I212" s="147"/>
      <c r="L212" s="143"/>
      <c r="M212" s="148"/>
      <c r="T212" s="149"/>
      <c r="AT212" s="145" t="s">
        <v>195</v>
      </c>
      <c r="AU212" s="145" t="s">
        <v>86</v>
      </c>
      <c r="AV212" s="12" t="s">
        <v>86</v>
      </c>
      <c r="AW212" s="12" t="s">
        <v>41</v>
      </c>
      <c r="AX212" s="12" t="s">
        <v>79</v>
      </c>
      <c r="AY212" s="145" t="s">
        <v>187</v>
      </c>
    </row>
    <row r="213" spans="2:65" s="13" customFormat="1" x14ac:dyDescent="0.2">
      <c r="B213" s="150"/>
      <c r="D213" s="144" t="s">
        <v>195</v>
      </c>
      <c r="E213" s="151" t="s">
        <v>35</v>
      </c>
      <c r="F213" s="152" t="s">
        <v>2108</v>
      </c>
      <c r="H213" s="153">
        <v>1.1499999999999999</v>
      </c>
      <c r="I213" s="154"/>
      <c r="L213" s="150"/>
      <c r="M213" s="155"/>
      <c r="T213" s="156"/>
      <c r="AT213" s="151" t="s">
        <v>195</v>
      </c>
      <c r="AU213" s="151" t="s">
        <v>86</v>
      </c>
      <c r="AV213" s="13" t="s">
        <v>88</v>
      </c>
      <c r="AW213" s="13" t="s">
        <v>41</v>
      </c>
      <c r="AX213" s="13" t="s">
        <v>79</v>
      </c>
      <c r="AY213" s="151" t="s">
        <v>187</v>
      </c>
    </row>
    <row r="214" spans="2:65" s="15" customFormat="1" x14ac:dyDescent="0.2">
      <c r="B214" s="193"/>
      <c r="D214" s="144" t="s">
        <v>195</v>
      </c>
      <c r="E214" s="194" t="s">
        <v>35</v>
      </c>
      <c r="F214" s="195" t="s">
        <v>2102</v>
      </c>
      <c r="H214" s="196">
        <v>3.7</v>
      </c>
      <c r="I214" s="197"/>
      <c r="L214" s="193"/>
      <c r="M214" s="198"/>
      <c r="T214" s="199"/>
      <c r="AT214" s="194" t="s">
        <v>195</v>
      </c>
      <c r="AU214" s="194" t="s">
        <v>86</v>
      </c>
      <c r="AV214" s="15" t="s">
        <v>207</v>
      </c>
      <c r="AW214" s="15" t="s">
        <v>41</v>
      </c>
      <c r="AX214" s="15" t="s">
        <v>79</v>
      </c>
      <c r="AY214" s="194" t="s">
        <v>187</v>
      </c>
    </row>
    <row r="215" spans="2:65" s="14" customFormat="1" x14ac:dyDescent="0.2">
      <c r="B215" s="157"/>
      <c r="D215" s="144" t="s">
        <v>195</v>
      </c>
      <c r="E215" s="158" t="s">
        <v>35</v>
      </c>
      <c r="F215" s="159" t="s">
        <v>201</v>
      </c>
      <c r="H215" s="160">
        <v>20.2</v>
      </c>
      <c r="I215" s="161"/>
      <c r="L215" s="157"/>
      <c r="M215" s="162"/>
      <c r="T215" s="163"/>
      <c r="AT215" s="158" t="s">
        <v>195</v>
      </c>
      <c r="AU215" s="158" t="s">
        <v>86</v>
      </c>
      <c r="AV215" s="14" t="s">
        <v>193</v>
      </c>
      <c r="AW215" s="14" t="s">
        <v>41</v>
      </c>
      <c r="AX215" s="14" t="s">
        <v>86</v>
      </c>
      <c r="AY215" s="158" t="s">
        <v>187</v>
      </c>
    </row>
    <row r="216" spans="2:65" s="1" customFormat="1" ht="49.15" customHeight="1" x14ac:dyDescent="0.2">
      <c r="B216" s="33"/>
      <c r="C216" s="130" t="s">
        <v>193</v>
      </c>
      <c r="D216" s="130" t="s">
        <v>188</v>
      </c>
      <c r="E216" s="131" t="s">
        <v>2118</v>
      </c>
      <c r="F216" s="132" t="s">
        <v>2119</v>
      </c>
      <c r="G216" s="133" t="s">
        <v>795</v>
      </c>
      <c r="H216" s="134">
        <v>40.950000000000003</v>
      </c>
      <c r="I216" s="135"/>
      <c r="J216" s="136">
        <f>ROUND(I216*H216,2)</f>
        <v>0</v>
      </c>
      <c r="K216" s="132" t="s">
        <v>192</v>
      </c>
      <c r="L216" s="33"/>
      <c r="M216" s="137" t="s">
        <v>35</v>
      </c>
      <c r="N216" s="138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719</v>
      </c>
      <c r="AT216" s="141" t="s">
        <v>188</v>
      </c>
      <c r="AU216" s="141" t="s">
        <v>86</v>
      </c>
      <c r="AY216" s="17" t="s">
        <v>187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86</v>
      </c>
      <c r="BK216" s="142">
        <f>ROUND(I216*H216,2)</f>
        <v>0</v>
      </c>
      <c r="BL216" s="17" t="s">
        <v>719</v>
      </c>
      <c r="BM216" s="141" t="s">
        <v>2120</v>
      </c>
    </row>
    <row r="217" spans="2:65" s="12" customFormat="1" x14ac:dyDescent="0.2">
      <c r="B217" s="143"/>
      <c r="D217" s="144" t="s">
        <v>195</v>
      </c>
      <c r="E217" s="145" t="s">
        <v>35</v>
      </c>
      <c r="F217" s="146" t="s">
        <v>2121</v>
      </c>
      <c r="H217" s="145" t="s">
        <v>35</v>
      </c>
      <c r="I217" s="147"/>
      <c r="L217" s="143"/>
      <c r="M217" s="148"/>
      <c r="T217" s="149"/>
      <c r="AT217" s="145" t="s">
        <v>195</v>
      </c>
      <c r="AU217" s="145" t="s">
        <v>86</v>
      </c>
      <c r="AV217" s="12" t="s">
        <v>86</v>
      </c>
      <c r="AW217" s="12" t="s">
        <v>41</v>
      </c>
      <c r="AX217" s="12" t="s">
        <v>79</v>
      </c>
      <c r="AY217" s="145" t="s">
        <v>187</v>
      </c>
    </row>
    <row r="218" spans="2:65" s="12" customFormat="1" x14ac:dyDescent="0.2">
      <c r="B218" s="143"/>
      <c r="D218" s="144" t="s">
        <v>195</v>
      </c>
      <c r="E218" s="145" t="s">
        <v>35</v>
      </c>
      <c r="F218" s="146" t="s">
        <v>2122</v>
      </c>
      <c r="H218" s="145" t="s">
        <v>35</v>
      </c>
      <c r="I218" s="147"/>
      <c r="L218" s="143"/>
      <c r="M218" s="148"/>
      <c r="T218" s="149"/>
      <c r="AT218" s="145" t="s">
        <v>195</v>
      </c>
      <c r="AU218" s="145" t="s">
        <v>86</v>
      </c>
      <c r="AV218" s="12" t="s">
        <v>86</v>
      </c>
      <c r="AW218" s="12" t="s">
        <v>41</v>
      </c>
      <c r="AX218" s="12" t="s">
        <v>79</v>
      </c>
      <c r="AY218" s="145" t="s">
        <v>187</v>
      </c>
    </row>
    <row r="219" spans="2:65" s="13" customFormat="1" x14ac:dyDescent="0.2">
      <c r="B219" s="150"/>
      <c r="D219" s="144" t="s">
        <v>195</v>
      </c>
      <c r="E219" s="151" t="s">
        <v>35</v>
      </c>
      <c r="F219" s="152" t="s">
        <v>2093</v>
      </c>
      <c r="H219" s="153">
        <v>1.3</v>
      </c>
      <c r="I219" s="154"/>
      <c r="L219" s="150"/>
      <c r="M219" s="155"/>
      <c r="T219" s="156"/>
      <c r="AT219" s="151" t="s">
        <v>195</v>
      </c>
      <c r="AU219" s="151" t="s">
        <v>86</v>
      </c>
      <c r="AV219" s="13" t="s">
        <v>88</v>
      </c>
      <c r="AW219" s="13" t="s">
        <v>41</v>
      </c>
      <c r="AX219" s="13" t="s">
        <v>79</v>
      </c>
      <c r="AY219" s="151" t="s">
        <v>187</v>
      </c>
    </row>
    <row r="220" spans="2:65" s="12" customFormat="1" x14ac:dyDescent="0.2">
      <c r="B220" s="143"/>
      <c r="D220" s="144" t="s">
        <v>195</v>
      </c>
      <c r="E220" s="145" t="s">
        <v>35</v>
      </c>
      <c r="F220" s="146" t="s">
        <v>2123</v>
      </c>
      <c r="H220" s="145" t="s">
        <v>35</v>
      </c>
      <c r="I220" s="147"/>
      <c r="L220" s="143"/>
      <c r="M220" s="148"/>
      <c r="T220" s="149"/>
      <c r="AT220" s="145" t="s">
        <v>195</v>
      </c>
      <c r="AU220" s="145" t="s">
        <v>86</v>
      </c>
      <c r="AV220" s="12" t="s">
        <v>86</v>
      </c>
      <c r="AW220" s="12" t="s">
        <v>41</v>
      </c>
      <c r="AX220" s="12" t="s">
        <v>79</v>
      </c>
      <c r="AY220" s="145" t="s">
        <v>187</v>
      </c>
    </row>
    <row r="221" spans="2:65" s="13" customFormat="1" x14ac:dyDescent="0.2">
      <c r="B221" s="150"/>
      <c r="D221" s="144" t="s">
        <v>195</v>
      </c>
      <c r="E221" s="151" t="s">
        <v>35</v>
      </c>
      <c r="F221" s="152" t="s">
        <v>2095</v>
      </c>
      <c r="H221" s="153">
        <v>0.7</v>
      </c>
      <c r="I221" s="154"/>
      <c r="L221" s="150"/>
      <c r="M221" s="155"/>
      <c r="T221" s="156"/>
      <c r="AT221" s="151" t="s">
        <v>195</v>
      </c>
      <c r="AU221" s="151" t="s">
        <v>86</v>
      </c>
      <c r="AV221" s="13" t="s">
        <v>88</v>
      </c>
      <c r="AW221" s="13" t="s">
        <v>41</v>
      </c>
      <c r="AX221" s="13" t="s">
        <v>79</v>
      </c>
      <c r="AY221" s="151" t="s">
        <v>187</v>
      </c>
    </row>
    <row r="222" spans="2:65" s="12" customFormat="1" x14ac:dyDescent="0.2">
      <c r="B222" s="143"/>
      <c r="D222" s="144" t="s">
        <v>195</v>
      </c>
      <c r="E222" s="145" t="s">
        <v>35</v>
      </c>
      <c r="F222" s="146" t="s">
        <v>2124</v>
      </c>
      <c r="H222" s="145" t="s">
        <v>35</v>
      </c>
      <c r="I222" s="147"/>
      <c r="L222" s="143"/>
      <c r="M222" s="148"/>
      <c r="T222" s="149"/>
      <c r="AT222" s="145" t="s">
        <v>195</v>
      </c>
      <c r="AU222" s="145" t="s">
        <v>86</v>
      </c>
      <c r="AV222" s="12" t="s">
        <v>86</v>
      </c>
      <c r="AW222" s="12" t="s">
        <v>41</v>
      </c>
      <c r="AX222" s="12" t="s">
        <v>79</v>
      </c>
      <c r="AY222" s="145" t="s">
        <v>187</v>
      </c>
    </row>
    <row r="223" spans="2:65" s="13" customFormat="1" x14ac:dyDescent="0.2">
      <c r="B223" s="150"/>
      <c r="D223" s="144" t="s">
        <v>195</v>
      </c>
      <c r="E223" s="151" t="s">
        <v>35</v>
      </c>
      <c r="F223" s="152" t="s">
        <v>2097</v>
      </c>
      <c r="H223" s="153">
        <v>4.5</v>
      </c>
      <c r="I223" s="154"/>
      <c r="L223" s="150"/>
      <c r="M223" s="155"/>
      <c r="T223" s="156"/>
      <c r="AT223" s="151" t="s">
        <v>195</v>
      </c>
      <c r="AU223" s="151" t="s">
        <v>86</v>
      </c>
      <c r="AV223" s="13" t="s">
        <v>88</v>
      </c>
      <c r="AW223" s="13" t="s">
        <v>41</v>
      </c>
      <c r="AX223" s="13" t="s">
        <v>79</v>
      </c>
      <c r="AY223" s="151" t="s">
        <v>187</v>
      </c>
    </row>
    <row r="224" spans="2:65" s="12" customFormat="1" x14ac:dyDescent="0.2">
      <c r="B224" s="143"/>
      <c r="D224" s="144" t="s">
        <v>195</v>
      </c>
      <c r="E224" s="145" t="s">
        <v>35</v>
      </c>
      <c r="F224" s="146" t="s">
        <v>2125</v>
      </c>
      <c r="H224" s="145" t="s">
        <v>35</v>
      </c>
      <c r="I224" s="147"/>
      <c r="L224" s="143"/>
      <c r="M224" s="148"/>
      <c r="T224" s="149"/>
      <c r="AT224" s="145" t="s">
        <v>195</v>
      </c>
      <c r="AU224" s="145" t="s">
        <v>86</v>
      </c>
      <c r="AV224" s="12" t="s">
        <v>86</v>
      </c>
      <c r="AW224" s="12" t="s">
        <v>41</v>
      </c>
      <c r="AX224" s="12" t="s">
        <v>79</v>
      </c>
      <c r="AY224" s="145" t="s">
        <v>187</v>
      </c>
    </row>
    <row r="225" spans="2:51" s="13" customFormat="1" x14ac:dyDescent="0.2">
      <c r="B225" s="150"/>
      <c r="D225" s="144" t="s">
        <v>195</v>
      </c>
      <c r="E225" s="151" t="s">
        <v>35</v>
      </c>
      <c r="F225" s="152" t="s">
        <v>2099</v>
      </c>
      <c r="H225" s="153">
        <v>0.4</v>
      </c>
      <c r="I225" s="154"/>
      <c r="L225" s="150"/>
      <c r="M225" s="155"/>
      <c r="T225" s="156"/>
      <c r="AT225" s="151" t="s">
        <v>195</v>
      </c>
      <c r="AU225" s="151" t="s">
        <v>86</v>
      </c>
      <c r="AV225" s="13" t="s">
        <v>88</v>
      </c>
      <c r="AW225" s="13" t="s">
        <v>41</v>
      </c>
      <c r="AX225" s="13" t="s">
        <v>79</v>
      </c>
      <c r="AY225" s="151" t="s">
        <v>187</v>
      </c>
    </row>
    <row r="226" spans="2:51" s="12" customFormat="1" x14ac:dyDescent="0.2">
      <c r="B226" s="143"/>
      <c r="D226" s="144" t="s">
        <v>195</v>
      </c>
      <c r="E226" s="145" t="s">
        <v>35</v>
      </c>
      <c r="F226" s="146" t="s">
        <v>2126</v>
      </c>
      <c r="H226" s="145" t="s">
        <v>35</v>
      </c>
      <c r="I226" s="147"/>
      <c r="L226" s="143"/>
      <c r="M226" s="148"/>
      <c r="T226" s="149"/>
      <c r="AT226" s="145" t="s">
        <v>195</v>
      </c>
      <c r="AU226" s="145" t="s">
        <v>86</v>
      </c>
      <c r="AV226" s="12" t="s">
        <v>86</v>
      </c>
      <c r="AW226" s="12" t="s">
        <v>41</v>
      </c>
      <c r="AX226" s="12" t="s">
        <v>79</v>
      </c>
      <c r="AY226" s="145" t="s">
        <v>187</v>
      </c>
    </row>
    <row r="227" spans="2:51" s="13" customFormat="1" x14ac:dyDescent="0.2">
      <c r="B227" s="150"/>
      <c r="D227" s="144" t="s">
        <v>195</v>
      </c>
      <c r="E227" s="151" t="s">
        <v>35</v>
      </c>
      <c r="F227" s="152" t="s">
        <v>2101</v>
      </c>
      <c r="H227" s="153">
        <v>0.6</v>
      </c>
      <c r="I227" s="154"/>
      <c r="L227" s="150"/>
      <c r="M227" s="155"/>
      <c r="T227" s="156"/>
      <c r="AT227" s="151" t="s">
        <v>195</v>
      </c>
      <c r="AU227" s="151" t="s">
        <v>86</v>
      </c>
      <c r="AV227" s="13" t="s">
        <v>88</v>
      </c>
      <c r="AW227" s="13" t="s">
        <v>41</v>
      </c>
      <c r="AX227" s="13" t="s">
        <v>79</v>
      </c>
      <c r="AY227" s="151" t="s">
        <v>187</v>
      </c>
    </row>
    <row r="228" spans="2:51" s="12" customFormat="1" x14ac:dyDescent="0.2">
      <c r="B228" s="143"/>
      <c r="D228" s="144" t="s">
        <v>195</v>
      </c>
      <c r="E228" s="145" t="s">
        <v>35</v>
      </c>
      <c r="F228" s="146" t="s">
        <v>2127</v>
      </c>
      <c r="H228" s="145" t="s">
        <v>35</v>
      </c>
      <c r="I228" s="147"/>
      <c r="L228" s="143"/>
      <c r="M228" s="148"/>
      <c r="T228" s="149"/>
      <c r="AT228" s="145" t="s">
        <v>195</v>
      </c>
      <c r="AU228" s="145" t="s">
        <v>86</v>
      </c>
      <c r="AV228" s="12" t="s">
        <v>86</v>
      </c>
      <c r="AW228" s="12" t="s">
        <v>41</v>
      </c>
      <c r="AX228" s="12" t="s">
        <v>79</v>
      </c>
      <c r="AY228" s="145" t="s">
        <v>187</v>
      </c>
    </row>
    <row r="229" spans="2:51" s="12" customFormat="1" x14ac:dyDescent="0.2">
      <c r="B229" s="143"/>
      <c r="D229" s="144" t="s">
        <v>195</v>
      </c>
      <c r="E229" s="145" t="s">
        <v>35</v>
      </c>
      <c r="F229" s="146" t="s">
        <v>2122</v>
      </c>
      <c r="H229" s="145" t="s">
        <v>35</v>
      </c>
      <c r="I229" s="147"/>
      <c r="L229" s="143"/>
      <c r="M229" s="148"/>
      <c r="T229" s="149"/>
      <c r="AT229" s="145" t="s">
        <v>195</v>
      </c>
      <c r="AU229" s="145" t="s">
        <v>86</v>
      </c>
      <c r="AV229" s="12" t="s">
        <v>86</v>
      </c>
      <c r="AW229" s="12" t="s">
        <v>41</v>
      </c>
      <c r="AX229" s="12" t="s">
        <v>79</v>
      </c>
      <c r="AY229" s="145" t="s">
        <v>187</v>
      </c>
    </row>
    <row r="230" spans="2:51" s="13" customFormat="1" x14ac:dyDescent="0.2">
      <c r="B230" s="150"/>
      <c r="D230" s="144" t="s">
        <v>195</v>
      </c>
      <c r="E230" s="151" t="s">
        <v>35</v>
      </c>
      <c r="F230" s="152" t="s">
        <v>2104</v>
      </c>
      <c r="H230" s="153">
        <v>1.4</v>
      </c>
      <c r="I230" s="154"/>
      <c r="L230" s="150"/>
      <c r="M230" s="155"/>
      <c r="T230" s="156"/>
      <c r="AT230" s="151" t="s">
        <v>195</v>
      </c>
      <c r="AU230" s="151" t="s">
        <v>86</v>
      </c>
      <c r="AV230" s="13" t="s">
        <v>88</v>
      </c>
      <c r="AW230" s="13" t="s">
        <v>41</v>
      </c>
      <c r="AX230" s="13" t="s">
        <v>79</v>
      </c>
      <c r="AY230" s="151" t="s">
        <v>187</v>
      </c>
    </row>
    <row r="231" spans="2:51" s="12" customFormat="1" x14ac:dyDescent="0.2">
      <c r="B231" s="143"/>
      <c r="D231" s="144" t="s">
        <v>195</v>
      </c>
      <c r="E231" s="145" t="s">
        <v>35</v>
      </c>
      <c r="F231" s="146" t="s">
        <v>2123</v>
      </c>
      <c r="H231" s="145" t="s">
        <v>35</v>
      </c>
      <c r="I231" s="147"/>
      <c r="L231" s="143"/>
      <c r="M231" s="148"/>
      <c r="T231" s="149"/>
      <c r="AT231" s="145" t="s">
        <v>195</v>
      </c>
      <c r="AU231" s="145" t="s">
        <v>86</v>
      </c>
      <c r="AV231" s="12" t="s">
        <v>86</v>
      </c>
      <c r="AW231" s="12" t="s">
        <v>41</v>
      </c>
      <c r="AX231" s="12" t="s">
        <v>79</v>
      </c>
      <c r="AY231" s="145" t="s">
        <v>187</v>
      </c>
    </row>
    <row r="232" spans="2:51" s="13" customFormat="1" x14ac:dyDescent="0.2">
      <c r="B232" s="150"/>
      <c r="D232" s="144" t="s">
        <v>195</v>
      </c>
      <c r="E232" s="151" t="s">
        <v>35</v>
      </c>
      <c r="F232" s="152" t="s">
        <v>2106</v>
      </c>
      <c r="H232" s="153">
        <v>0.1</v>
      </c>
      <c r="I232" s="154"/>
      <c r="L232" s="150"/>
      <c r="M232" s="155"/>
      <c r="T232" s="156"/>
      <c r="AT232" s="151" t="s">
        <v>195</v>
      </c>
      <c r="AU232" s="151" t="s">
        <v>86</v>
      </c>
      <c r="AV232" s="13" t="s">
        <v>88</v>
      </c>
      <c r="AW232" s="13" t="s">
        <v>41</v>
      </c>
      <c r="AX232" s="13" t="s">
        <v>79</v>
      </c>
      <c r="AY232" s="151" t="s">
        <v>187</v>
      </c>
    </row>
    <row r="233" spans="2:51" s="12" customFormat="1" x14ac:dyDescent="0.2">
      <c r="B233" s="143"/>
      <c r="D233" s="144" t="s">
        <v>195</v>
      </c>
      <c r="E233" s="145" t="s">
        <v>35</v>
      </c>
      <c r="F233" s="146" t="s">
        <v>2124</v>
      </c>
      <c r="H233" s="145" t="s">
        <v>35</v>
      </c>
      <c r="I233" s="147"/>
      <c r="L233" s="143"/>
      <c r="M233" s="148"/>
      <c r="T233" s="149"/>
      <c r="AT233" s="145" t="s">
        <v>195</v>
      </c>
      <c r="AU233" s="145" t="s">
        <v>86</v>
      </c>
      <c r="AV233" s="12" t="s">
        <v>86</v>
      </c>
      <c r="AW233" s="12" t="s">
        <v>41</v>
      </c>
      <c r="AX233" s="12" t="s">
        <v>79</v>
      </c>
      <c r="AY233" s="145" t="s">
        <v>187</v>
      </c>
    </row>
    <row r="234" spans="2:51" s="13" customFormat="1" x14ac:dyDescent="0.2">
      <c r="B234" s="150"/>
      <c r="D234" s="144" t="s">
        <v>195</v>
      </c>
      <c r="E234" s="151" t="s">
        <v>35</v>
      </c>
      <c r="F234" s="152" t="s">
        <v>243</v>
      </c>
      <c r="H234" s="153">
        <v>10</v>
      </c>
      <c r="I234" s="154"/>
      <c r="L234" s="150"/>
      <c r="M234" s="155"/>
      <c r="T234" s="156"/>
      <c r="AT234" s="151" t="s">
        <v>195</v>
      </c>
      <c r="AU234" s="151" t="s">
        <v>86</v>
      </c>
      <c r="AV234" s="13" t="s">
        <v>88</v>
      </c>
      <c r="AW234" s="13" t="s">
        <v>41</v>
      </c>
      <c r="AX234" s="13" t="s">
        <v>79</v>
      </c>
      <c r="AY234" s="151" t="s">
        <v>187</v>
      </c>
    </row>
    <row r="235" spans="2:51" s="12" customFormat="1" x14ac:dyDescent="0.2">
      <c r="B235" s="143"/>
      <c r="D235" s="144" t="s">
        <v>195</v>
      </c>
      <c r="E235" s="145" t="s">
        <v>35</v>
      </c>
      <c r="F235" s="146" t="s">
        <v>2125</v>
      </c>
      <c r="H235" s="145" t="s">
        <v>35</v>
      </c>
      <c r="I235" s="147"/>
      <c r="L235" s="143"/>
      <c r="M235" s="148"/>
      <c r="T235" s="149"/>
      <c r="AT235" s="145" t="s">
        <v>195</v>
      </c>
      <c r="AU235" s="145" t="s">
        <v>86</v>
      </c>
      <c r="AV235" s="12" t="s">
        <v>86</v>
      </c>
      <c r="AW235" s="12" t="s">
        <v>41</v>
      </c>
      <c r="AX235" s="12" t="s">
        <v>79</v>
      </c>
      <c r="AY235" s="145" t="s">
        <v>187</v>
      </c>
    </row>
    <row r="236" spans="2:51" s="13" customFormat="1" x14ac:dyDescent="0.2">
      <c r="B236" s="150"/>
      <c r="D236" s="144" t="s">
        <v>195</v>
      </c>
      <c r="E236" s="151" t="s">
        <v>35</v>
      </c>
      <c r="F236" s="152" t="s">
        <v>88</v>
      </c>
      <c r="H236" s="153">
        <v>2</v>
      </c>
      <c r="I236" s="154"/>
      <c r="L236" s="150"/>
      <c r="M236" s="155"/>
      <c r="T236" s="156"/>
      <c r="AT236" s="151" t="s">
        <v>195</v>
      </c>
      <c r="AU236" s="151" t="s">
        <v>86</v>
      </c>
      <c r="AV236" s="13" t="s">
        <v>88</v>
      </c>
      <c r="AW236" s="13" t="s">
        <v>41</v>
      </c>
      <c r="AX236" s="13" t="s">
        <v>79</v>
      </c>
      <c r="AY236" s="151" t="s">
        <v>187</v>
      </c>
    </row>
    <row r="237" spans="2:51" s="12" customFormat="1" x14ac:dyDescent="0.2">
      <c r="B237" s="143"/>
      <c r="D237" s="144" t="s">
        <v>195</v>
      </c>
      <c r="E237" s="145" t="s">
        <v>35</v>
      </c>
      <c r="F237" s="146" t="s">
        <v>2128</v>
      </c>
      <c r="H237" s="145" t="s">
        <v>35</v>
      </c>
      <c r="I237" s="147"/>
      <c r="L237" s="143"/>
      <c r="M237" s="148"/>
      <c r="T237" s="149"/>
      <c r="AT237" s="145" t="s">
        <v>195</v>
      </c>
      <c r="AU237" s="145" t="s">
        <v>86</v>
      </c>
      <c r="AV237" s="12" t="s">
        <v>86</v>
      </c>
      <c r="AW237" s="12" t="s">
        <v>41</v>
      </c>
      <c r="AX237" s="12" t="s">
        <v>79</v>
      </c>
      <c r="AY237" s="145" t="s">
        <v>187</v>
      </c>
    </row>
    <row r="238" spans="2:51" s="12" customFormat="1" x14ac:dyDescent="0.2">
      <c r="B238" s="143"/>
      <c r="D238" s="144" t="s">
        <v>195</v>
      </c>
      <c r="E238" s="145" t="s">
        <v>35</v>
      </c>
      <c r="F238" s="146" t="s">
        <v>2122</v>
      </c>
      <c r="H238" s="145" t="s">
        <v>35</v>
      </c>
      <c r="I238" s="147"/>
      <c r="L238" s="143"/>
      <c r="M238" s="148"/>
      <c r="T238" s="149"/>
      <c r="AT238" s="145" t="s">
        <v>195</v>
      </c>
      <c r="AU238" s="145" t="s">
        <v>86</v>
      </c>
      <c r="AV238" s="12" t="s">
        <v>86</v>
      </c>
      <c r="AW238" s="12" t="s">
        <v>41</v>
      </c>
      <c r="AX238" s="12" t="s">
        <v>79</v>
      </c>
      <c r="AY238" s="145" t="s">
        <v>187</v>
      </c>
    </row>
    <row r="239" spans="2:51" s="13" customFormat="1" x14ac:dyDescent="0.2">
      <c r="B239" s="150"/>
      <c r="D239" s="144" t="s">
        <v>195</v>
      </c>
      <c r="E239" s="151" t="s">
        <v>35</v>
      </c>
      <c r="F239" s="152" t="s">
        <v>2108</v>
      </c>
      <c r="H239" s="153">
        <v>1.1499999999999999</v>
      </c>
      <c r="I239" s="154"/>
      <c r="L239" s="150"/>
      <c r="M239" s="155"/>
      <c r="T239" s="156"/>
      <c r="AT239" s="151" t="s">
        <v>195</v>
      </c>
      <c r="AU239" s="151" t="s">
        <v>86</v>
      </c>
      <c r="AV239" s="13" t="s">
        <v>88</v>
      </c>
      <c r="AW239" s="13" t="s">
        <v>41</v>
      </c>
      <c r="AX239" s="13" t="s">
        <v>79</v>
      </c>
      <c r="AY239" s="151" t="s">
        <v>187</v>
      </c>
    </row>
    <row r="240" spans="2:51" s="12" customFormat="1" x14ac:dyDescent="0.2">
      <c r="B240" s="143"/>
      <c r="D240" s="144" t="s">
        <v>195</v>
      </c>
      <c r="E240" s="145" t="s">
        <v>35</v>
      </c>
      <c r="F240" s="146" t="s">
        <v>2123</v>
      </c>
      <c r="H240" s="145" t="s">
        <v>35</v>
      </c>
      <c r="I240" s="147"/>
      <c r="L240" s="143"/>
      <c r="M240" s="148"/>
      <c r="T240" s="149"/>
      <c r="AT240" s="145" t="s">
        <v>195</v>
      </c>
      <c r="AU240" s="145" t="s">
        <v>86</v>
      </c>
      <c r="AV240" s="12" t="s">
        <v>86</v>
      </c>
      <c r="AW240" s="12" t="s">
        <v>41</v>
      </c>
      <c r="AX240" s="12" t="s">
        <v>79</v>
      </c>
      <c r="AY240" s="145" t="s">
        <v>187</v>
      </c>
    </row>
    <row r="241" spans="2:65" s="13" customFormat="1" x14ac:dyDescent="0.2">
      <c r="B241" s="150"/>
      <c r="D241" s="144" t="s">
        <v>195</v>
      </c>
      <c r="E241" s="151" t="s">
        <v>35</v>
      </c>
      <c r="F241" s="152" t="s">
        <v>2109</v>
      </c>
      <c r="H241" s="153">
        <v>0.05</v>
      </c>
      <c r="I241" s="154"/>
      <c r="L241" s="150"/>
      <c r="M241" s="155"/>
      <c r="T241" s="156"/>
      <c r="AT241" s="151" t="s">
        <v>195</v>
      </c>
      <c r="AU241" s="151" t="s">
        <v>86</v>
      </c>
      <c r="AV241" s="13" t="s">
        <v>88</v>
      </c>
      <c r="AW241" s="13" t="s">
        <v>41</v>
      </c>
      <c r="AX241" s="13" t="s">
        <v>79</v>
      </c>
      <c r="AY241" s="151" t="s">
        <v>187</v>
      </c>
    </row>
    <row r="242" spans="2:65" s="12" customFormat="1" x14ac:dyDescent="0.2">
      <c r="B242" s="143"/>
      <c r="D242" s="144" t="s">
        <v>195</v>
      </c>
      <c r="E242" s="145" t="s">
        <v>35</v>
      </c>
      <c r="F242" s="146" t="s">
        <v>2124</v>
      </c>
      <c r="H242" s="145" t="s">
        <v>35</v>
      </c>
      <c r="I242" s="147"/>
      <c r="L242" s="143"/>
      <c r="M242" s="148"/>
      <c r="T242" s="149"/>
      <c r="AT242" s="145" t="s">
        <v>195</v>
      </c>
      <c r="AU242" s="145" t="s">
        <v>86</v>
      </c>
      <c r="AV242" s="12" t="s">
        <v>86</v>
      </c>
      <c r="AW242" s="12" t="s">
        <v>41</v>
      </c>
      <c r="AX242" s="12" t="s">
        <v>79</v>
      </c>
      <c r="AY242" s="145" t="s">
        <v>187</v>
      </c>
    </row>
    <row r="243" spans="2:65" s="13" customFormat="1" x14ac:dyDescent="0.2">
      <c r="B243" s="150"/>
      <c r="D243" s="144" t="s">
        <v>195</v>
      </c>
      <c r="E243" s="151" t="s">
        <v>35</v>
      </c>
      <c r="F243" s="152" t="s">
        <v>235</v>
      </c>
      <c r="H243" s="153">
        <v>8</v>
      </c>
      <c r="I243" s="154"/>
      <c r="L243" s="150"/>
      <c r="M243" s="155"/>
      <c r="T243" s="156"/>
      <c r="AT243" s="151" t="s">
        <v>195</v>
      </c>
      <c r="AU243" s="151" t="s">
        <v>86</v>
      </c>
      <c r="AV243" s="13" t="s">
        <v>88</v>
      </c>
      <c r="AW243" s="13" t="s">
        <v>41</v>
      </c>
      <c r="AX243" s="13" t="s">
        <v>79</v>
      </c>
      <c r="AY243" s="151" t="s">
        <v>187</v>
      </c>
    </row>
    <row r="244" spans="2:65" s="12" customFormat="1" x14ac:dyDescent="0.2">
      <c r="B244" s="143"/>
      <c r="D244" s="144" t="s">
        <v>195</v>
      </c>
      <c r="E244" s="145" t="s">
        <v>35</v>
      </c>
      <c r="F244" s="146" t="s">
        <v>2125</v>
      </c>
      <c r="H244" s="145" t="s">
        <v>35</v>
      </c>
      <c r="I244" s="147"/>
      <c r="L244" s="143"/>
      <c r="M244" s="148"/>
      <c r="T244" s="149"/>
      <c r="AT244" s="145" t="s">
        <v>195</v>
      </c>
      <c r="AU244" s="145" t="s">
        <v>86</v>
      </c>
      <c r="AV244" s="12" t="s">
        <v>86</v>
      </c>
      <c r="AW244" s="12" t="s">
        <v>41</v>
      </c>
      <c r="AX244" s="12" t="s">
        <v>79</v>
      </c>
      <c r="AY244" s="145" t="s">
        <v>187</v>
      </c>
    </row>
    <row r="245" spans="2:65" s="13" customFormat="1" x14ac:dyDescent="0.2">
      <c r="B245" s="150"/>
      <c r="D245" s="144" t="s">
        <v>195</v>
      </c>
      <c r="E245" s="151" t="s">
        <v>35</v>
      </c>
      <c r="F245" s="152" t="s">
        <v>88</v>
      </c>
      <c r="H245" s="153">
        <v>2</v>
      </c>
      <c r="I245" s="154"/>
      <c r="L245" s="150"/>
      <c r="M245" s="155"/>
      <c r="T245" s="156"/>
      <c r="AT245" s="151" t="s">
        <v>195</v>
      </c>
      <c r="AU245" s="151" t="s">
        <v>86</v>
      </c>
      <c r="AV245" s="13" t="s">
        <v>88</v>
      </c>
      <c r="AW245" s="13" t="s">
        <v>41</v>
      </c>
      <c r="AX245" s="13" t="s">
        <v>79</v>
      </c>
      <c r="AY245" s="151" t="s">
        <v>187</v>
      </c>
    </row>
    <row r="246" spans="2:65" s="12" customFormat="1" x14ac:dyDescent="0.2">
      <c r="B246" s="143"/>
      <c r="D246" s="144" t="s">
        <v>195</v>
      </c>
      <c r="E246" s="145" t="s">
        <v>35</v>
      </c>
      <c r="F246" s="146" t="s">
        <v>2129</v>
      </c>
      <c r="H246" s="145" t="s">
        <v>35</v>
      </c>
      <c r="I246" s="147"/>
      <c r="L246" s="143"/>
      <c r="M246" s="148"/>
      <c r="T246" s="149"/>
      <c r="AT246" s="145" t="s">
        <v>195</v>
      </c>
      <c r="AU246" s="145" t="s">
        <v>86</v>
      </c>
      <c r="AV246" s="12" t="s">
        <v>86</v>
      </c>
      <c r="AW246" s="12" t="s">
        <v>41</v>
      </c>
      <c r="AX246" s="12" t="s">
        <v>79</v>
      </c>
      <c r="AY246" s="145" t="s">
        <v>187</v>
      </c>
    </row>
    <row r="247" spans="2:65" s="12" customFormat="1" x14ac:dyDescent="0.2">
      <c r="B247" s="143"/>
      <c r="D247" s="144" t="s">
        <v>195</v>
      </c>
      <c r="E247" s="145" t="s">
        <v>35</v>
      </c>
      <c r="F247" s="146" t="s">
        <v>2122</v>
      </c>
      <c r="H247" s="145" t="s">
        <v>35</v>
      </c>
      <c r="I247" s="147"/>
      <c r="L247" s="143"/>
      <c r="M247" s="148"/>
      <c r="T247" s="149"/>
      <c r="AT247" s="145" t="s">
        <v>195</v>
      </c>
      <c r="AU247" s="145" t="s">
        <v>86</v>
      </c>
      <c r="AV247" s="12" t="s">
        <v>86</v>
      </c>
      <c r="AW247" s="12" t="s">
        <v>41</v>
      </c>
      <c r="AX247" s="12" t="s">
        <v>79</v>
      </c>
      <c r="AY247" s="145" t="s">
        <v>187</v>
      </c>
    </row>
    <row r="248" spans="2:65" s="13" customFormat="1" x14ac:dyDescent="0.2">
      <c r="B248" s="150"/>
      <c r="D248" s="144" t="s">
        <v>195</v>
      </c>
      <c r="E248" s="151" t="s">
        <v>35</v>
      </c>
      <c r="F248" s="152" t="s">
        <v>2108</v>
      </c>
      <c r="H248" s="153">
        <v>1.1499999999999999</v>
      </c>
      <c r="I248" s="154"/>
      <c r="L248" s="150"/>
      <c r="M248" s="155"/>
      <c r="T248" s="156"/>
      <c r="AT248" s="151" t="s">
        <v>195</v>
      </c>
      <c r="AU248" s="151" t="s">
        <v>86</v>
      </c>
      <c r="AV248" s="13" t="s">
        <v>88</v>
      </c>
      <c r="AW248" s="13" t="s">
        <v>41</v>
      </c>
      <c r="AX248" s="13" t="s">
        <v>79</v>
      </c>
      <c r="AY248" s="151" t="s">
        <v>187</v>
      </c>
    </row>
    <row r="249" spans="2:65" s="12" customFormat="1" x14ac:dyDescent="0.2">
      <c r="B249" s="143"/>
      <c r="D249" s="144" t="s">
        <v>195</v>
      </c>
      <c r="E249" s="145" t="s">
        <v>35</v>
      </c>
      <c r="F249" s="146" t="s">
        <v>2123</v>
      </c>
      <c r="H249" s="145" t="s">
        <v>35</v>
      </c>
      <c r="I249" s="147"/>
      <c r="L249" s="143"/>
      <c r="M249" s="148"/>
      <c r="T249" s="149"/>
      <c r="AT249" s="145" t="s">
        <v>195</v>
      </c>
      <c r="AU249" s="145" t="s">
        <v>86</v>
      </c>
      <c r="AV249" s="12" t="s">
        <v>86</v>
      </c>
      <c r="AW249" s="12" t="s">
        <v>41</v>
      </c>
      <c r="AX249" s="12" t="s">
        <v>79</v>
      </c>
      <c r="AY249" s="145" t="s">
        <v>187</v>
      </c>
    </row>
    <row r="250" spans="2:65" s="13" customFormat="1" x14ac:dyDescent="0.2">
      <c r="B250" s="150"/>
      <c r="D250" s="144" t="s">
        <v>195</v>
      </c>
      <c r="E250" s="151" t="s">
        <v>35</v>
      </c>
      <c r="F250" s="152" t="s">
        <v>2106</v>
      </c>
      <c r="H250" s="153">
        <v>0.1</v>
      </c>
      <c r="I250" s="154"/>
      <c r="L250" s="150"/>
      <c r="M250" s="155"/>
      <c r="T250" s="156"/>
      <c r="AT250" s="151" t="s">
        <v>195</v>
      </c>
      <c r="AU250" s="151" t="s">
        <v>86</v>
      </c>
      <c r="AV250" s="13" t="s">
        <v>88</v>
      </c>
      <c r="AW250" s="13" t="s">
        <v>41</v>
      </c>
      <c r="AX250" s="13" t="s">
        <v>79</v>
      </c>
      <c r="AY250" s="151" t="s">
        <v>187</v>
      </c>
    </row>
    <row r="251" spans="2:65" s="12" customFormat="1" x14ac:dyDescent="0.2">
      <c r="B251" s="143"/>
      <c r="D251" s="144" t="s">
        <v>195</v>
      </c>
      <c r="E251" s="145" t="s">
        <v>35</v>
      </c>
      <c r="F251" s="146" t="s">
        <v>2124</v>
      </c>
      <c r="H251" s="145" t="s">
        <v>35</v>
      </c>
      <c r="I251" s="147"/>
      <c r="L251" s="143"/>
      <c r="M251" s="148"/>
      <c r="T251" s="149"/>
      <c r="AT251" s="145" t="s">
        <v>195</v>
      </c>
      <c r="AU251" s="145" t="s">
        <v>86</v>
      </c>
      <c r="AV251" s="12" t="s">
        <v>86</v>
      </c>
      <c r="AW251" s="12" t="s">
        <v>41</v>
      </c>
      <c r="AX251" s="12" t="s">
        <v>79</v>
      </c>
      <c r="AY251" s="145" t="s">
        <v>187</v>
      </c>
    </row>
    <row r="252" spans="2:65" s="13" customFormat="1" x14ac:dyDescent="0.2">
      <c r="B252" s="150"/>
      <c r="D252" s="144" t="s">
        <v>195</v>
      </c>
      <c r="E252" s="151" t="s">
        <v>35</v>
      </c>
      <c r="F252" s="152" t="s">
        <v>2111</v>
      </c>
      <c r="H252" s="153">
        <v>7.5</v>
      </c>
      <c r="I252" s="154"/>
      <c r="L252" s="150"/>
      <c r="M252" s="155"/>
      <c r="T252" s="156"/>
      <c r="AT252" s="151" t="s">
        <v>195</v>
      </c>
      <c r="AU252" s="151" t="s">
        <v>86</v>
      </c>
      <c r="AV252" s="13" t="s">
        <v>88</v>
      </c>
      <c r="AW252" s="13" t="s">
        <v>41</v>
      </c>
      <c r="AX252" s="13" t="s">
        <v>79</v>
      </c>
      <c r="AY252" s="151" t="s">
        <v>187</v>
      </c>
    </row>
    <row r="253" spans="2:65" s="14" customFormat="1" x14ac:dyDescent="0.2">
      <c r="B253" s="157"/>
      <c r="D253" s="144" t="s">
        <v>195</v>
      </c>
      <c r="E253" s="158" t="s">
        <v>35</v>
      </c>
      <c r="F253" s="159" t="s">
        <v>201</v>
      </c>
      <c r="H253" s="160">
        <v>40.950000000000003</v>
      </c>
      <c r="I253" s="161"/>
      <c r="L253" s="157"/>
      <c r="M253" s="162"/>
      <c r="T253" s="163"/>
      <c r="AT253" s="158" t="s">
        <v>195</v>
      </c>
      <c r="AU253" s="158" t="s">
        <v>86</v>
      </c>
      <c r="AV253" s="14" t="s">
        <v>193</v>
      </c>
      <c r="AW253" s="14" t="s">
        <v>41</v>
      </c>
      <c r="AX253" s="14" t="s">
        <v>86</v>
      </c>
      <c r="AY253" s="158" t="s">
        <v>187</v>
      </c>
    </row>
    <row r="254" spans="2:65" s="1" customFormat="1" ht="49.15" customHeight="1" x14ac:dyDescent="0.2">
      <c r="B254" s="33"/>
      <c r="C254" s="130" t="s">
        <v>219</v>
      </c>
      <c r="D254" s="130" t="s">
        <v>188</v>
      </c>
      <c r="E254" s="131" t="s">
        <v>2130</v>
      </c>
      <c r="F254" s="132" t="s">
        <v>2131</v>
      </c>
      <c r="G254" s="133" t="s">
        <v>795</v>
      </c>
      <c r="H254" s="134">
        <v>0.8</v>
      </c>
      <c r="I254" s="135"/>
      <c r="J254" s="136">
        <f>ROUND(I254*H254,2)</f>
        <v>0</v>
      </c>
      <c r="K254" s="132" t="s">
        <v>192</v>
      </c>
      <c r="L254" s="33"/>
      <c r="M254" s="137" t="s">
        <v>35</v>
      </c>
      <c r="N254" s="138" t="s">
        <v>50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719</v>
      </c>
      <c r="AT254" s="141" t="s">
        <v>188</v>
      </c>
      <c r="AU254" s="141" t="s">
        <v>86</v>
      </c>
      <c r="AY254" s="17" t="s">
        <v>187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7" t="s">
        <v>86</v>
      </c>
      <c r="BK254" s="142">
        <f>ROUND(I254*H254,2)</f>
        <v>0</v>
      </c>
      <c r="BL254" s="17" t="s">
        <v>719</v>
      </c>
      <c r="BM254" s="141" t="s">
        <v>2132</v>
      </c>
    </row>
    <row r="255" spans="2:65" s="12" customFormat="1" x14ac:dyDescent="0.2">
      <c r="B255" s="143"/>
      <c r="D255" s="144" t="s">
        <v>195</v>
      </c>
      <c r="E255" s="145" t="s">
        <v>35</v>
      </c>
      <c r="F255" s="146" t="s">
        <v>2121</v>
      </c>
      <c r="H255" s="145" t="s">
        <v>35</v>
      </c>
      <c r="I255" s="147"/>
      <c r="L255" s="143"/>
      <c r="M255" s="148"/>
      <c r="T255" s="149"/>
      <c r="AT255" s="145" t="s">
        <v>195</v>
      </c>
      <c r="AU255" s="145" t="s">
        <v>86</v>
      </c>
      <c r="AV255" s="12" t="s">
        <v>86</v>
      </c>
      <c r="AW255" s="12" t="s">
        <v>41</v>
      </c>
      <c r="AX255" s="12" t="s">
        <v>79</v>
      </c>
      <c r="AY255" s="145" t="s">
        <v>187</v>
      </c>
    </row>
    <row r="256" spans="2:65" s="12" customFormat="1" x14ac:dyDescent="0.2">
      <c r="B256" s="143"/>
      <c r="D256" s="144" t="s">
        <v>195</v>
      </c>
      <c r="E256" s="145" t="s">
        <v>35</v>
      </c>
      <c r="F256" s="146" t="s">
        <v>2133</v>
      </c>
      <c r="H256" s="145" t="s">
        <v>35</v>
      </c>
      <c r="I256" s="147"/>
      <c r="L256" s="143"/>
      <c r="M256" s="148"/>
      <c r="T256" s="149"/>
      <c r="AT256" s="145" t="s">
        <v>195</v>
      </c>
      <c r="AU256" s="145" t="s">
        <v>86</v>
      </c>
      <c r="AV256" s="12" t="s">
        <v>86</v>
      </c>
      <c r="AW256" s="12" t="s">
        <v>41</v>
      </c>
      <c r="AX256" s="12" t="s">
        <v>79</v>
      </c>
      <c r="AY256" s="145" t="s">
        <v>187</v>
      </c>
    </row>
    <row r="257" spans="2:65" s="13" customFormat="1" x14ac:dyDescent="0.2">
      <c r="B257" s="150"/>
      <c r="D257" s="144" t="s">
        <v>195</v>
      </c>
      <c r="E257" s="151" t="s">
        <v>35</v>
      </c>
      <c r="F257" s="152" t="s">
        <v>1918</v>
      </c>
      <c r="H257" s="153">
        <v>0.2</v>
      </c>
      <c r="I257" s="154"/>
      <c r="L257" s="150"/>
      <c r="M257" s="155"/>
      <c r="T257" s="156"/>
      <c r="AT257" s="151" t="s">
        <v>195</v>
      </c>
      <c r="AU257" s="151" t="s">
        <v>86</v>
      </c>
      <c r="AV257" s="13" t="s">
        <v>88</v>
      </c>
      <c r="AW257" s="13" t="s">
        <v>41</v>
      </c>
      <c r="AX257" s="13" t="s">
        <v>79</v>
      </c>
      <c r="AY257" s="151" t="s">
        <v>187</v>
      </c>
    </row>
    <row r="258" spans="2:65" s="12" customFormat="1" x14ac:dyDescent="0.2">
      <c r="B258" s="143"/>
      <c r="D258" s="144" t="s">
        <v>195</v>
      </c>
      <c r="E258" s="145" t="s">
        <v>35</v>
      </c>
      <c r="F258" s="146" t="s">
        <v>2127</v>
      </c>
      <c r="H258" s="145" t="s">
        <v>35</v>
      </c>
      <c r="I258" s="147"/>
      <c r="L258" s="143"/>
      <c r="M258" s="148"/>
      <c r="T258" s="149"/>
      <c r="AT258" s="145" t="s">
        <v>195</v>
      </c>
      <c r="AU258" s="145" t="s">
        <v>86</v>
      </c>
      <c r="AV258" s="12" t="s">
        <v>86</v>
      </c>
      <c r="AW258" s="12" t="s">
        <v>41</v>
      </c>
      <c r="AX258" s="12" t="s">
        <v>79</v>
      </c>
      <c r="AY258" s="145" t="s">
        <v>187</v>
      </c>
    </row>
    <row r="259" spans="2:65" s="12" customFormat="1" x14ac:dyDescent="0.2">
      <c r="B259" s="143"/>
      <c r="D259" s="144" t="s">
        <v>195</v>
      </c>
      <c r="E259" s="145" t="s">
        <v>35</v>
      </c>
      <c r="F259" s="146" t="s">
        <v>2133</v>
      </c>
      <c r="H259" s="145" t="s">
        <v>35</v>
      </c>
      <c r="I259" s="147"/>
      <c r="L259" s="143"/>
      <c r="M259" s="148"/>
      <c r="T259" s="149"/>
      <c r="AT259" s="145" t="s">
        <v>195</v>
      </c>
      <c r="AU259" s="145" t="s">
        <v>86</v>
      </c>
      <c r="AV259" s="12" t="s">
        <v>86</v>
      </c>
      <c r="AW259" s="12" t="s">
        <v>41</v>
      </c>
      <c r="AX259" s="12" t="s">
        <v>79</v>
      </c>
      <c r="AY259" s="145" t="s">
        <v>187</v>
      </c>
    </row>
    <row r="260" spans="2:65" s="13" customFormat="1" x14ac:dyDescent="0.2">
      <c r="B260" s="150"/>
      <c r="D260" s="144" t="s">
        <v>195</v>
      </c>
      <c r="E260" s="151" t="s">
        <v>35</v>
      </c>
      <c r="F260" s="152" t="s">
        <v>1918</v>
      </c>
      <c r="H260" s="153">
        <v>0.2</v>
      </c>
      <c r="I260" s="154"/>
      <c r="L260" s="150"/>
      <c r="M260" s="155"/>
      <c r="T260" s="156"/>
      <c r="AT260" s="151" t="s">
        <v>195</v>
      </c>
      <c r="AU260" s="151" t="s">
        <v>86</v>
      </c>
      <c r="AV260" s="13" t="s">
        <v>88</v>
      </c>
      <c r="AW260" s="13" t="s">
        <v>41</v>
      </c>
      <c r="AX260" s="13" t="s">
        <v>79</v>
      </c>
      <c r="AY260" s="151" t="s">
        <v>187</v>
      </c>
    </row>
    <row r="261" spans="2:65" s="12" customFormat="1" x14ac:dyDescent="0.2">
      <c r="B261" s="143"/>
      <c r="D261" s="144" t="s">
        <v>195</v>
      </c>
      <c r="E261" s="145" t="s">
        <v>35</v>
      </c>
      <c r="F261" s="146" t="s">
        <v>2128</v>
      </c>
      <c r="H261" s="145" t="s">
        <v>35</v>
      </c>
      <c r="I261" s="147"/>
      <c r="L261" s="143"/>
      <c r="M261" s="148"/>
      <c r="T261" s="149"/>
      <c r="AT261" s="145" t="s">
        <v>195</v>
      </c>
      <c r="AU261" s="145" t="s">
        <v>86</v>
      </c>
      <c r="AV261" s="12" t="s">
        <v>86</v>
      </c>
      <c r="AW261" s="12" t="s">
        <v>41</v>
      </c>
      <c r="AX261" s="12" t="s">
        <v>79</v>
      </c>
      <c r="AY261" s="145" t="s">
        <v>187</v>
      </c>
    </row>
    <row r="262" spans="2:65" s="12" customFormat="1" x14ac:dyDescent="0.2">
      <c r="B262" s="143"/>
      <c r="D262" s="144" t="s">
        <v>195</v>
      </c>
      <c r="E262" s="145" t="s">
        <v>35</v>
      </c>
      <c r="F262" s="146" t="s">
        <v>2133</v>
      </c>
      <c r="H262" s="145" t="s">
        <v>35</v>
      </c>
      <c r="I262" s="147"/>
      <c r="L262" s="143"/>
      <c r="M262" s="148"/>
      <c r="T262" s="149"/>
      <c r="AT262" s="145" t="s">
        <v>195</v>
      </c>
      <c r="AU262" s="145" t="s">
        <v>86</v>
      </c>
      <c r="AV262" s="12" t="s">
        <v>86</v>
      </c>
      <c r="AW262" s="12" t="s">
        <v>41</v>
      </c>
      <c r="AX262" s="12" t="s">
        <v>79</v>
      </c>
      <c r="AY262" s="145" t="s">
        <v>187</v>
      </c>
    </row>
    <row r="263" spans="2:65" s="13" customFormat="1" x14ac:dyDescent="0.2">
      <c r="B263" s="150"/>
      <c r="D263" s="144" t="s">
        <v>195</v>
      </c>
      <c r="E263" s="151" t="s">
        <v>35</v>
      </c>
      <c r="F263" s="152" t="s">
        <v>1918</v>
      </c>
      <c r="H263" s="153">
        <v>0.2</v>
      </c>
      <c r="I263" s="154"/>
      <c r="L263" s="150"/>
      <c r="M263" s="155"/>
      <c r="T263" s="156"/>
      <c r="AT263" s="151" t="s">
        <v>195</v>
      </c>
      <c r="AU263" s="151" t="s">
        <v>86</v>
      </c>
      <c r="AV263" s="13" t="s">
        <v>88</v>
      </c>
      <c r="AW263" s="13" t="s">
        <v>41</v>
      </c>
      <c r="AX263" s="13" t="s">
        <v>79</v>
      </c>
      <c r="AY263" s="151" t="s">
        <v>187</v>
      </c>
    </row>
    <row r="264" spans="2:65" s="12" customFormat="1" x14ac:dyDescent="0.2">
      <c r="B264" s="143"/>
      <c r="D264" s="144" t="s">
        <v>195</v>
      </c>
      <c r="E264" s="145" t="s">
        <v>35</v>
      </c>
      <c r="F264" s="146" t="s">
        <v>2129</v>
      </c>
      <c r="H264" s="145" t="s">
        <v>35</v>
      </c>
      <c r="I264" s="147"/>
      <c r="L264" s="143"/>
      <c r="M264" s="148"/>
      <c r="T264" s="149"/>
      <c r="AT264" s="145" t="s">
        <v>195</v>
      </c>
      <c r="AU264" s="145" t="s">
        <v>86</v>
      </c>
      <c r="AV264" s="12" t="s">
        <v>86</v>
      </c>
      <c r="AW264" s="12" t="s">
        <v>41</v>
      </c>
      <c r="AX264" s="12" t="s">
        <v>79</v>
      </c>
      <c r="AY264" s="145" t="s">
        <v>187</v>
      </c>
    </row>
    <row r="265" spans="2:65" s="12" customFormat="1" x14ac:dyDescent="0.2">
      <c r="B265" s="143"/>
      <c r="D265" s="144" t="s">
        <v>195</v>
      </c>
      <c r="E265" s="145" t="s">
        <v>35</v>
      </c>
      <c r="F265" s="146" t="s">
        <v>2133</v>
      </c>
      <c r="H265" s="145" t="s">
        <v>35</v>
      </c>
      <c r="I265" s="147"/>
      <c r="L265" s="143"/>
      <c r="M265" s="148"/>
      <c r="T265" s="149"/>
      <c r="AT265" s="145" t="s">
        <v>195</v>
      </c>
      <c r="AU265" s="145" t="s">
        <v>86</v>
      </c>
      <c r="AV265" s="12" t="s">
        <v>86</v>
      </c>
      <c r="AW265" s="12" t="s">
        <v>41</v>
      </c>
      <c r="AX265" s="12" t="s">
        <v>79</v>
      </c>
      <c r="AY265" s="145" t="s">
        <v>187</v>
      </c>
    </row>
    <row r="266" spans="2:65" s="13" customFormat="1" x14ac:dyDescent="0.2">
      <c r="B266" s="150"/>
      <c r="D266" s="144" t="s">
        <v>195</v>
      </c>
      <c r="E266" s="151" t="s">
        <v>35</v>
      </c>
      <c r="F266" s="152" t="s">
        <v>1918</v>
      </c>
      <c r="H266" s="153">
        <v>0.2</v>
      </c>
      <c r="I266" s="154"/>
      <c r="L266" s="150"/>
      <c r="M266" s="155"/>
      <c r="T266" s="156"/>
      <c r="AT266" s="151" t="s">
        <v>195</v>
      </c>
      <c r="AU266" s="151" t="s">
        <v>86</v>
      </c>
      <c r="AV266" s="13" t="s">
        <v>88</v>
      </c>
      <c r="AW266" s="13" t="s">
        <v>41</v>
      </c>
      <c r="AX266" s="13" t="s">
        <v>79</v>
      </c>
      <c r="AY266" s="151" t="s">
        <v>187</v>
      </c>
    </row>
    <row r="267" spans="2:65" s="14" customFormat="1" x14ac:dyDescent="0.2">
      <c r="B267" s="157"/>
      <c r="D267" s="144" t="s">
        <v>195</v>
      </c>
      <c r="E267" s="158" t="s">
        <v>35</v>
      </c>
      <c r="F267" s="159" t="s">
        <v>201</v>
      </c>
      <c r="H267" s="160">
        <v>0.8</v>
      </c>
      <c r="I267" s="161"/>
      <c r="L267" s="157"/>
      <c r="M267" s="162"/>
      <c r="T267" s="163"/>
      <c r="AT267" s="158" t="s">
        <v>195</v>
      </c>
      <c r="AU267" s="158" t="s">
        <v>86</v>
      </c>
      <c r="AV267" s="14" t="s">
        <v>193</v>
      </c>
      <c r="AW267" s="14" t="s">
        <v>41</v>
      </c>
      <c r="AX267" s="14" t="s">
        <v>86</v>
      </c>
      <c r="AY267" s="158" t="s">
        <v>187</v>
      </c>
    </row>
    <row r="268" spans="2:65" s="1" customFormat="1" ht="49.15" customHeight="1" x14ac:dyDescent="0.2">
      <c r="B268" s="33"/>
      <c r="C268" s="130" t="s">
        <v>223</v>
      </c>
      <c r="D268" s="130" t="s">
        <v>188</v>
      </c>
      <c r="E268" s="131" t="s">
        <v>2134</v>
      </c>
      <c r="F268" s="132" t="s">
        <v>2135</v>
      </c>
      <c r="G268" s="133" t="s">
        <v>795</v>
      </c>
      <c r="H268" s="134">
        <v>10</v>
      </c>
      <c r="I268" s="135"/>
      <c r="J268" s="136">
        <f>ROUND(I268*H268,2)</f>
        <v>0</v>
      </c>
      <c r="K268" s="132" t="s">
        <v>192</v>
      </c>
      <c r="L268" s="33"/>
      <c r="M268" s="137" t="s">
        <v>35</v>
      </c>
      <c r="N268" s="138" t="s">
        <v>50</v>
      </c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AR268" s="141" t="s">
        <v>719</v>
      </c>
      <c r="AT268" s="141" t="s">
        <v>188</v>
      </c>
      <c r="AU268" s="141" t="s">
        <v>86</v>
      </c>
      <c r="AY268" s="17" t="s">
        <v>187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7" t="s">
        <v>86</v>
      </c>
      <c r="BK268" s="142">
        <f>ROUND(I268*H268,2)</f>
        <v>0</v>
      </c>
      <c r="BL268" s="17" t="s">
        <v>719</v>
      </c>
      <c r="BM268" s="141" t="s">
        <v>2136</v>
      </c>
    </row>
    <row r="269" spans="2:65" s="12" customFormat="1" x14ac:dyDescent="0.2">
      <c r="B269" s="143"/>
      <c r="D269" s="144" t="s">
        <v>195</v>
      </c>
      <c r="E269" s="145" t="s">
        <v>35</v>
      </c>
      <c r="F269" s="146" t="s">
        <v>2121</v>
      </c>
      <c r="H269" s="145" t="s">
        <v>35</v>
      </c>
      <c r="I269" s="147"/>
      <c r="L269" s="143"/>
      <c r="M269" s="148"/>
      <c r="T269" s="149"/>
      <c r="AT269" s="145" t="s">
        <v>195</v>
      </c>
      <c r="AU269" s="145" t="s">
        <v>86</v>
      </c>
      <c r="AV269" s="12" t="s">
        <v>86</v>
      </c>
      <c r="AW269" s="12" t="s">
        <v>41</v>
      </c>
      <c r="AX269" s="12" t="s">
        <v>79</v>
      </c>
      <c r="AY269" s="145" t="s">
        <v>187</v>
      </c>
    </row>
    <row r="270" spans="2:65" s="12" customFormat="1" x14ac:dyDescent="0.2">
      <c r="B270" s="143"/>
      <c r="D270" s="144" t="s">
        <v>195</v>
      </c>
      <c r="E270" s="145" t="s">
        <v>35</v>
      </c>
      <c r="F270" s="146" t="s">
        <v>2137</v>
      </c>
      <c r="H270" s="145" t="s">
        <v>35</v>
      </c>
      <c r="I270" s="147"/>
      <c r="L270" s="143"/>
      <c r="M270" s="148"/>
      <c r="T270" s="149"/>
      <c r="AT270" s="145" t="s">
        <v>195</v>
      </c>
      <c r="AU270" s="145" t="s">
        <v>86</v>
      </c>
      <c r="AV270" s="12" t="s">
        <v>86</v>
      </c>
      <c r="AW270" s="12" t="s">
        <v>41</v>
      </c>
      <c r="AX270" s="12" t="s">
        <v>79</v>
      </c>
      <c r="AY270" s="145" t="s">
        <v>187</v>
      </c>
    </row>
    <row r="271" spans="2:65" s="13" customFormat="1" x14ac:dyDescent="0.2">
      <c r="B271" s="150"/>
      <c r="D271" s="144" t="s">
        <v>195</v>
      </c>
      <c r="E271" s="151" t="s">
        <v>35</v>
      </c>
      <c r="F271" s="152" t="s">
        <v>2091</v>
      </c>
      <c r="H271" s="153">
        <v>4.3</v>
      </c>
      <c r="I271" s="154"/>
      <c r="L271" s="150"/>
      <c r="M271" s="155"/>
      <c r="T271" s="156"/>
      <c r="AT271" s="151" t="s">
        <v>195</v>
      </c>
      <c r="AU271" s="151" t="s">
        <v>86</v>
      </c>
      <c r="AV271" s="13" t="s">
        <v>88</v>
      </c>
      <c r="AW271" s="13" t="s">
        <v>41</v>
      </c>
      <c r="AX271" s="13" t="s">
        <v>79</v>
      </c>
      <c r="AY271" s="151" t="s">
        <v>187</v>
      </c>
    </row>
    <row r="272" spans="2:65" s="12" customFormat="1" x14ac:dyDescent="0.2">
      <c r="B272" s="143"/>
      <c r="D272" s="144" t="s">
        <v>195</v>
      </c>
      <c r="E272" s="145" t="s">
        <v>35</v>
      </c>
      <c r="F272" s="146" t="s">
        <v>2127</v>
      </c>
      <c r="H272" s="145" t="s">
        <v>35</v>
      </c>
      <c r="I272" s="147"/>
      <c r="L272" s="143"/>
      <c r="M272" s="148"/>
      <c r="T272" s="149"/>
      <c r="AT272" s="145" t="s">
        <v>195</v>
      </c>
      <c r="AU272" s="145" t="s">
        <v>86</v>
      </c>
      <c r="AV272" s="12" t="s">
        <v>86</v>
      </c>
      <c r="AW272" s="12" t="s">
        <v>41</v>
      </c>
      <c r="AX272" s="12" t="s">
        <v>79</v>
      </c>
      <c r="AY272" s="145" t="s">
        <v>187</v>
      </c>
    </row>
    <row r="273" spans="2:65" s="12" customFormat="1" x14ac:dyDescent="0.2">
      <c r="B273" s="143"/>
      <c r="D273" s="144" t="s">
        <v>195</v>
      </c>
      <c r="E273" s="145" t="s">
        <v>35</v>
      </c>
      <c r="F273" s="146" t="s">
        <v>2137</v>
      </c>
      <c r="H273" s="145" t="s">
        <v>35</v>
      </c>
      <c r="I273" s="147"/>
      <c r="L273" s="143"/>
      <c r="M273" s="148"/>
      <c r="T273" s="149"/>
      <c r="AT273" s="145" t="s">
        <v>195</v>
      </c>
      <c r="AU273" s="145" t="s">
        <v>86</v>
      </c>
      <c r="AV273" s="12" t="s">
        <v>86</v>
      </c>
      <c r="AW273" s="12" t="s">
        <v>41</v>
      </c>
      <c r="AX273" s="12" t="s">
        <v>79</v>
      </c>
      <c r="AY273" s="145" t="s">
        <v>187</v>
      </c>
    </row>
    <row r="274" spans="2:65" s="13" customFormat="1" x14ac:dyDescent="0.2">
      <c r="B274" s="150"/>
      <c r="D274" s="144" t="s">
        <v>195</v>
      </c>
      <c r="E274" s="151" t="s">
        <v>35</v>
      </c>
      <c r="F274" s="152" t="s">
        <v>2103</v>
      </c>
      <c r="H274" s="153">
        <v>0.5</v>
      </c>
      <c r="I274" s="154"/>
      <c r="L274" s="150"/>
      <c r="M274" s="155"/>
      <c r="T274" s="156"/>
      <c r="AT274" s="151" t="s">
        <v>195</v>
      </c>
      <c r="AU274" s="151" t="s">
        <v>86</v>
      </c>
      <c r="AV274" s="13" t="s">
        <v>88</v>
      </c>
      <c r="AW274" s="13" t="s">
        <v>41</v>
      </c>
      <c r="AX274" s="13" t="s">
        <v>79</v>
      </c>
      <c r="AY274" s="151" t="s">
        <v>187</v>
      </c>
    </row>
    <row r="275" spans="2:65" s="12" customFormat="1" x14ac:dyDescent="0.2">
      <c r="B275" s="143"/>
      <c r="D275" s="144" t="s">
        <v>195</v>
      </c>
      <c r="E275" s="145" t="s">
        <v>35</v>
      </c>
      <c r="F275" s="146" t="s">
        <v>2128</v>
      </c>
      <c r="H275" s="145" t="s">
        <v>35</v>
      </c>
      <c r="I275" s="147"/>
      <c r="L275" s="143"/>
      <c r="M275" s="148"/>
      <c r="T275" s="149"/>
      <c r="AT275" s="145" t="s">
        <v>195</v>
      </c>
      <c r="AU275" s="145" t="s">
        <v>86</v>
      </c>
      <c r="AV275" s="12" t="s">
        <v>86</v>
      </c>
      <c r="AW275" s="12" t="s">
        <v>41</v>
      </c>
      <c r="AX275" s="12" t="s">
        <v>79</v>
      </c>
      <c r="AY275" s="145" t="s">
        <v>187</v>
      </c>
    </row>
    <row r="276" spans="2:65" s="12" customFormat="1" x14ac:dyDescent="0.2">
      <c r="B276" s="143"/>
      <c r="D276" s="144" t="s">
        <v>195</v>
      </c>
      <c r="E276" s="145" t="s">
        <v>35</v>
      </c>
      <c r="F276" s="146" t="s">
        <v>2137</v>
      </c>
      <c r="H276" s="145" t="s">
        <v>35</v>
      </c>
      <c r="I276" s="147"/>
      <c r="L276" s="143"/>
      <c r="M276" s="148"/>
      <c r="T276" s="149"/>
      <c r="AT276" s="145" t="s">
        <v>195</v>
      </c>
      <c r="AU276" s="145" t="s">
        <v>86</v>
      </c>
      <c r="AV276" s="12" t="s">
        <v>86</v>
      </c>
      <c r="AW276" s="12" t="s">
        <v>41</v>
      </c>
      <c r="AX276" s="12" t="s">
        <v>79</v>
      </c>
      <c r="AY276" s="145" t="s">
        <v>187</v>
      </c>
    </row>
    <row r="277" spans="2:65" s="13" customFormat="1" x14ac:dyDescent="0.2">
      <c r="B277" s="150"/>
      <c r="D277" s="144" t="s">
        <v>195</v>
      </c>
      <c r="E277" s="151" t="s">
        <v>35</v>
      </c>
      <c r="F277" s="152" t="s">
        <v>2107</v>
      </c>
      <c r="H277" s="153">
        <v>2.85</v>
      </c>
      <c r="I277" s="154"/>
      <c r="L277" s="150"/>
      <c r="M277" s="155"/>
      <c r="T277" s="156"/>
      <c r="AT277" s="151" t="s">
        <v>195</v>
      </c>
      <c r="AU277" s="151" t="s">
        <v>86</v>
      </c>
      <c r="AV277" s="13" t="s">
        <v>88</v>
      </c>
      <c r="AW277" s="13" t="s">
        <v>41</v>
      </c>
      <c r="AX277" s="13" t="s">
        <v>79</v>
      </c>
      <c r="AY277" s="151" t="s">
        <v>187</v>
      </c>
    </row>
    <row r="278" spans="2:65" s="12" customFormat="1" x14ac:dyDescent="0.2">
      <c r="B278" s="143"/>
      <c r="D278" s="144" t="s">
        <v>195</v>
      </c>
      <c r="E278" s="145" t="s">
        <v>35</v>
      </c>
      <c r="F278" s="146" t="s">
        <v>2128</v>
      </c>
      <c r="H278" s="145" t="s">
        <v>35</v>
      </c>
      <c r="I278" s="147"/>
      <c r="L278" s="143"/>
      <c r="M278" s="148"/>
      <c r="T278" s="149"/>
      <c r="AT278" s="145" t="s">
        <v>195</v>
      </c>
      <c r="AU278" s="145" t="s">
        <v>86</v>
      </c>
      <c r="AV278" s="12" t="s">
        <v>86</v>
      </c>
      <c r="AW278" s="12" t="s">
        <v>41</v>
      </c>
      <c r="AX278" s="12" t="s">
        <v>79</v>
      </c>
      <c r="AY278" s="145" t="s">
        <v>187</v>
      </c>
    </row>
    <row r="279" spans="2:65" s="12" customFormat="1" x14ac:dyDescent="0.2">
      <c r="B279" s="143"/>
      <c r="D279" s="144" t="s">
        <v>195</v>
      </c>
      <c r="E279" s="145" t="s">
        <v>35</v>
      </c>
      <c r="F279" s="146" t="s">
        <v>2137</v>
      </c>
      <c r="H279" s="145" t="s">
        <v>35</v>
      </c>
      <c r="I279" s="147"/>
      <c r="L279" s="143"/>
      <c r="M279" s="148"/>
      <c r="T279" s="149"/>
      <c r="AT279" s="145" t="s">
        <v>195</v>
      </c>
      <c r="AU279" s="145" t="s">
        <v>86</v>
      </c>
      <c r="AV279" s="12" t="s">
        <v>86</v>
      </c>
      <c r="AW279" s="12" t="s">
        <v>41</v>
      </c>
      <c r="AX279" s="12" t="s">
        <v>79</v>
      </c>
      <c r="AY279" s="145" t="s">
        <v>187</v>
      </c>
    </row>
    <row r="280" spans="2:65" s="13" customFormat="1" x14ac:dyDescent="0.2">
      <c r="B280" s="150"/>
      <c r="D280" s="144" t="s">
        <v>195</v>
      </c>
      <c r="E280" s="151" t="s">
        <v>35</v>
      </c>
      <c r="F280" s="152" t="s">
        <v>2110</v>
      </c>
      <c r="H280" s="153">
        <v>2.35</v>
      </c>
      <c r="I280" s="154"/>
      <c r="L280" s="150"/>
      <c r="M280" s="155"/>
      <c r="T280" s="156"/>
      <c r="AT280" s="151" t="s">
        <v>195</v>
      </c>
      <c r="AU280" s="151" t="s">
        <v>86</v>
      </c>
      <c r="AV280" s="13" t="s">
        <v>88</v>
      </c>
      <c r="AW280" s="13" t="s">
        <v>41</v>
      </c>
      <c r="AX280" s="13" t="s">
        <v>79</v>
      </c>
      <c r="AY280" s="151" t="s">
        <v>187</v>
      </c>
    </row>
    <row r="281" spans="2:65" s="14" customFormat="1" x14ac:dyDescent="0.2">
      <c r="B281" s="157"/>
      <c r="D281" s="144" t="s">
        <v>195</v>
      </c>
      <c r="E281" s="158" t="s">
        <v>35</v>
      </c>
      <c r="F281" s="159" t="s">
        <v>201</v>
      </c>
      <c r="H281" s="160">
        <v>10</v>
      </c>
      <c r="I281" s="161"/>
      <c r="L281" s="157"/>
      <c r="M281" s="162"/>
      <c r="T281" s="163"/>
      <c r="AT281" s="158" t="s">
        <v>195</v>
      </c>
      <c r="AU281" s="158" t="s">
        <v>86</v>
      </c>
      <c r="AV281" s="14" t="s">
        <v>193</v>
      </c>
      <c r="AW281" s="14" t="s">
        <v>41</v>
      </c>
      <c r="AX281" s="14" t="s">
        <v>86</v>
      </c>
      <c r="AY281" s="158" t="s">
        <v>187</v>
      </c>
    </row>
    <row r="282" spans="2:65" s="11" customFormat="1" ht="25.9" customHeight="1" x14ac:dyDescent="0.2">
      <c r="B282" s="120"/>
      <c r="D282" s="121" t="s">
        <v>78</v>
      </c>
      <c r="E282" s="122" t="s">
        <v>2138</v>
      </c>
      <c r="F282" s="122" t="s">
        <v>2139</v>
      </c>
      <c r="I282" s="123"/>
      <c r="J282" s="124">
        <f>BK282</f>
        <v>0</v>
      </c>
      <c r="L282" s="120"/>
      <c r="M282" s="125"/>
      <c r="P282" s="126">
        <f>SUM(P283:P289)</f>
        <v>0</v>
      </c>
      <c r="R282" s="126">
        <f>SUM(R283:R289)</f>
        <v>0</v>
      </c>
      <c r="T282" s="127">
        <f>SUM(T283:T289)</f>
        <v>0</v>
      </c>
      <c r="AR282" s="121" t="s">
        <v>219</v>
      </c>
      <c r="AT282" s="128" t="s">
        <v>78</v>
      </c>
      <c r="AU282" s="128" t="s">
        <v>79</v>
      </c>
      <c r="AY282" s="121" t="s">
        <v>187</v>
      </c>
      <c r="BK282" s="129">
        <f>SUM(BK283:BK289)</f>
        <v>0</v>
      </c>
    </row>
    <row r="283" spans="2:65" s="1" customFormat="1" ht="16.5" customHeight="1" x14ac:dyDescent="0.2">
      <c r="B283" s="33"/>
      <c r="C283" s="130" t="s">
        <v>227</v>
      </c>
      <c r="D283" s="130" t="s">
        <v>188</v>
      </c>
      <c r="E283" s="131" t="s">
        <v>2140</v>
      </c>
      <c r="F283" s="132" t="s">
        <v>2141</v>
      </c>
      <c r="G283" s="133" t="s">
        <v>2142</v>
      </c>
      <c r="H283" s="200"/>
      <c r="I283" s="135"/>
      <c r="J283" s="136">
        <f t="shared" ref="J283:J289" si="0">ROUND(I283*H283,2)</f>
        <v>0</v>
      </c>
      <c r="K283" s="132" t="s">
        <v>192</v>
      </c>
      <c r="L283" s="33"/>
      <c r="M283" s="137" t="s">
        <v>35</v>
      </c>
      <c r="N283" s="138" t="s">
        <v>50</v>
      </c>
      <c r="P283" s="139">
        <f t="shared" ref="P283:P289" si="1">O283*H283</f>
        <v>0</v>
      </c>
      <c r="Q283" s="139">
        <v>0</v>
      </c>
      <c r="R283" s="139">
        <f t="shared" ref="R283:R289" si="2">Q283*H283</f>
        <v>0</v>
      </c>
      <c r="S283" s="139">
        <v>0</v>
      </c>
      <c r="T283" s="140">
        <f t="shared" ref="T283:T289" si="3">S283*H283</f>
        <v>0</v>
      </c>
      <c r="AR283" s="141" t="s">
        <v>2143</v>
      </c>
      <c r="AT283" s="141" t="s">
        <v>188</v>
      </c>
      <c r="AU283" s="141" t="s">
        <v>86</v>
      </c>
      <c r="AY283" s="17" t="s">
        <v>187</v>
      </c>
      <c r="BE283" s="142">
        <f t="shared" ref="BE283:BE289" si="4">IF(N283="základní",J283,0)</f>
        <v>0</v>
      </c>
      <c r="BF283" s="142">
        <f t="shared" ref="BF283:BF289" si="5">IF(N283="snížená",J283,0)</f>
        <v>0</v>
      </c>
      <c r="BG283" s="142">
        <f t="shared" ref="BG283:BG289" si="6">IF(N283="zákl. přenesená",J283,0)</f>
        <v>0</v>
      </c>
      <c r="BH283" s="142">
        <f t="shared" ref="BH283:BH289" si="7">IF(N283="sníž. přenesená",J283,0)</f>
        <v>0</v>
      </c>
      <c r="BI283" s="142">
        <f t="shared" ref="BI283:BI289" si="8">IF(N283="nulová",J283,0)</f>
        <v>0</v>
      </c>
      <c r="BJ283" s="17" t="s">
        <v>86</v>
      </c>
      <c r="BK283" s="142">
        <f t="shared" ref="BK283:BK289" si="9">ROUND(I283*H283,2)</f>
        <v>0</v>
      </c>
      <c r="BL283" s="17" t="s">
        <v>2143</v>
      </c>
      <c r="BM283" s="141" t="s">
        <v>2144</v>
      </c>
    </row>
    <row r="284" spans="2:65" s="1" customFormat="1" ht="16.5" customHeight="1" x14ac:dyDescent="0.2">
      <c r="B284" s="33"/>
      <c r="C284" s="130" t="s">
        <v>235</v>
      </c>
      <c r="D284" s="130" t="s">
        <v>188</v>
      </c>
      <c r="E284" s="131" t="s">
        <v>2145</v>
      </c>
      <c r="F284" s="132" t="s">
        <v>2146</v>
      </c>
      <c r="G284" s="133" t="s">
        <v>2142</v>
      </c>
      <c r="H284" s="200"/>
      <c r="I284" s="135"/>
      <c r="J284" s="136">
        <f t="shared" si="0"/>
        <v>0</v>
      </c>
      <c r="K284" s="132" t="s">
        <v>192</v>
      </c>
      <c r="L284" s="33"/>
      <c r="M284" s="137" t="s">
        <v>35</v>
      </c>
      <c r="N284" s="138" t="s">
        <v>50</v>
      </c>
      <c r="P284" s="139">
        <f t="shared" si="1"/>
        <v>0</v>
      </c>
      <c r="Q284" s="139">
        <v>0</v>
      </c>
      <c r="R284" s="139">
        <f t="shared" si="2"/>
        <v>0</v>
      </c>
      <c r="S284" s="139">
        <v>0</v>
      </c>
      <c r="T284" s="140">
        <f t="shared" si="3"/>
        <v>0</v>
      </c>
      <c r="AR284" s="141" t="s">
        <v>2143</v>
      </c>
      <c r="AT284" s="141" t="s">
        <v>188</v>
      </c>
      <c r="AU284" s="141" t="s">
        <v>86</v>
      </c>
      <c r="AY284" s="17" t="s">
        <v>187</v>
      </c>
      <c r="BE284" s="142">
        <f t="shared" si="4"/>
        <v>0</v>
      </c>
      <c r="BF284" s="142">
        <f t="shared" si="5"/>
        <v>0</v>
      </c>
      <c r="BG284" s="142">
        <f t="shared" si="6"/>
        <v>0</v>
      </c>
      <c r="BH284" s="142">
        <f t="shared" si="7"/>
        <v>0</v>
      </c>
      <c r="BI284" s="142">
        <f t="shared" si="8"/>
        <v>0</v>
      </c>
      <c r="BJ284" s="17" t="s">
        <v>86</v>
      </c>
      <c r="BK284" s="142">
        <f t="shared" si="9"/>
        <v>0</v>
      </c>
      <c r="BL284" s="17" t="s">
        <v>2143</v>
      </c>
      <c r="BM284" s="141" t="s">
        <v>2147</v>
      </c>
    </row>
    <row r="285" spans="2:65" s="1" customFormat="1" ht="37.9" customHeight="1" x14ac:dyDescent="0.2">
      <c r="B285" s="33"/>
      <c r="C285" s="130" t="s">
        <v>239</v>
      </c>
      <c r="D285" s="130" t="s">
        <v>188</v>
      </c>
      <c r="E285" s="131" t="s">
        <v>2148</v>
      </c>
      <c r="F285" s="132" t="s">
        <v>2149</v>
      </c>
      <c r="G285" s="133" t="s">
        <v>2142</v>
      </c>
      <c r="H285" s="200"/>
      <c r="I285" s="135"/>
      <c r="J285" s="136">
        <f t="shared" si="0"/>
        <v>0</v>
      </c>
      <c r="K285" s="132" t="s">
        <v>192</v>
      </c>
      <c r="L285" s="33"/>
      <c r="M285" s="137" t="s">
        <v>35</v>
      </c>
      <c r="N285" s="138" t="s">
        <v>50</v>
      </c>
      <c r="P285" s="139">
        <f t="shared" si="1"/>
        <v>0</v>
      </c>
      <c r="Q285" s="139">
        <v>0</v>
      </c>
      <c r="R285" s="139">
        <f t="shared" si="2"/>
        <v>0</v>
      </c>
      <c r="S285" s="139">
        <v>0</v>
      </c>
      <c r="T285" s="140">
        <f t="shared" si="3"/>
        <v>0</v>
      </c>
      <c r="AR285" s="141" t="s">
        <v>2143</v>
      </c>
      <c r="AT285" s="141" t="s">
        <v>188</v>
      </c>
      <c r="AU285" s="141" t="s">
        <v>86</v>
      </c>
      <c r="AY285" s="17" t="s">
        <v>187</v>
      </c>
      <c r="BE285" s="142">
        <f t="shared" si="4"/>
        <v>0</v>
      </c>
      <c r="BF285" s="142">
        <f t="shared" si="5"/>
        <v>0</v>
      </c>
      <c r="BG285" s="142">
        <f t="shared" si="6"/>
        <v>0</v>
      </c>
      <c r="BH285" s="142">
        <f t="shared" si="7"/>
        <v>0</v>
      </c>
      <c r="BI285" s="142">
        <f t="shared" si="8"/>
        <v>0</v>
      </c>
      <c r="BJ285" s="17" t="s">
        <v>86</v>
      </c>
      <c r="BK285" s="142">
        <f t="shared" si="9"/>
        <v>0</v>
      </c>
      <c r="BL285" s="17" t="s">
        <v>2143</v>
      </c>
      <c r="BM285" s="141" t="s">
        <v>2150</v>
      </c>
    </row>
    <row r="286" spans="2:65" s="1" customFormat="1" ht="44.25" customHeight="1" x14ac:dyDescent="0.2">
      <c r="B286" s="33"/>
      <c r="C286" s="130" t="s">
        <v>243</v>
      </c>
      <c r="D286" s="130" t="s">
        <v>188</v>
      </c>
      <c r="E286" s="131" t="s">
        <v>2151</v>
      </c>
      <c r="F286" s="132" t="s">
        <v>2152</v>
      </c>
      <c r="G286" s="133" t="s">
        <v>2142</v>
      </c>
      <c r="H286" s="200"/>
      <c r="I286" s="135"/>
      <c r="J286" s="136">
        <f t="shared" si="0"/>
        <v>0</v>
      </c>
      <c r="K286" s="132" t="s">
        <v>192</v>
      </c>
      <c r="L286" s="33"/>
      <c r="M286" s="137" t="s">
        <v>35</v>
      </c>
      <c r="N286" s="138" t="s">
        <v>50</v>
      </c>
      <c r="P286" s="139">
        <f t="shared" si="1"/>
        <v>0</v>
      </c>
      <c r="Q286" s="139">
        <v>0</v>
      </c>
      <c r="R286" s="139">
        <f t="shared" si="2"/>
        <v>0</v>
      </c>
      <c r="S286" s="139">
        <v>0</v>
      </c>
      <c r="T286" s="140">
        <f t="shared" si="3"/>
        <v>0</v>
      </c>
      <c r="AR286" s="141" t="s">
        <v>2143</v>
      </c>
      <c r="AT286" s="141" t="s">
        <v>188</v>
      </c>
      <c r="AU286" s="141" t="s">
        <v>86</v>
      </c>
      <c r="AY286" s="17" t="s">
        <v>187</v>
      </c>
      <c r="BE286" s="142">
        <f t="shared" si="4"/>
        <v>0</v>
      </c>
      <c r="BF286" s="142">
        <f t="shared" si="5"/>
        <v>0</v>
      </c>
      <c r="BG286" s="142">
        <f t="shared" si="6"/>
        <v>0</v>
      </c>
      <c r="BH286" s="142">
        <f t="shared" si="7"/>
        <v>0</v>
      </c>
      <c r="BI286" s="142">
        <f t="shared" si="8"/>
        <v>0</v>
      </c>
      <c r="BJ286" s="17" t="s">
        <v>86</v>
      </c>
      <c r="BK286" s="142">
        <f t="shared" si="9"/>
        <v>0</v>
      </c>
      <c r="BL286" s="17" t="s">
        <v>2143</v>
      </c>
      <c r="BM286" s="141" t="s">
        <v>2153</v>
      </c>
    </row>
    <row r="287" spans="2:65" s="1" customFormat="1" ht="49.15" customHeight="1" x14ac:dyDescent="0.2">
      <c r="B287" s="33"/>
      <c r="C287" s="130" t="s">
        <v>247</v>
      </c>
      <c r="D287" s="130" t="s">
        <v>188</v>
      </c>
      <c r="E287" s="131" t="s">
        <v>2154</v>
      </c>
      <c r="F287" s="132" t="s">
        <v>2155</v>
      </c>
      <c r="G287" s="133" t="s">
        <v>2142</v>
      </c>
      <c r="H287" s="200"/>
      <c r="I287" s="135"/>
      <c r="J287" s="136">
        <f t="shared" si="0"/>
        <v>0</v>
      </c>
      <c r="K287" s="132" t="s">
        <v>192</v>
      </c>
      <c r="L287" s="33"/>
      <c r="M287" s="137" t="s">
        <v>35</v>
      </c>
      <c r="N287" s="138" t="s">
        <v>50</v>
      </c>
      <c r="P287" s="139">
        <f t="shared" si="1"/>
        <v>0</v>
      </c>
      <c r="Q287" s="139">
        <v>0</v>
      </c>
      <c r="R287" s="139">
        <f t="shared" si="2"/>
        <v>0</v>
      </c>
      <c r="S287" s="139">
        <v>0</v>
      </c>
      <c r="T287" s="140">
        <f t="shared" si="3"/>
        <v>0</v>
      </c>
      <c r="AR287" s="141" t="s">
        <v>2143</v>
      </c>
      <c r="AT287" s="141" t="s">
        <v>188</v>
      </c>
      <c r="AU287" s="141" t="s">
        <v>86</v>
      </c>
      <c r="AY287" s="17" t="s">
        <v>187</v>
      </c>
      <c r="BE287" s="142">
        <f t="shared" si="4"/>
        <v>0</v>
      </c>
      <c r="BF287" s="142">
        <f t="shared" si="5"/>
        <v>0</v>
      </c>
      <c r="BG287" s="142">
        <f t="shared" si="6"/>
        <v>0</v>
      </c>
      <c r="BH287" s="142">
        <f t="shared" si="7"/>
        <v>0</v>
      </c>
      <c r="BI287" s="142">
        <f t="shared" si="8"/>
        <v>0</v>
      </c>
      <c r="BJ287" s="17" t="s">
        <v>86</v>
      </c>
      <c r="BK287" s="142">
        <f t="shared" si="9"/>
        <v>0</v>
      </c>
      <c r="BL287" s="17" t="s">
        <v>2143</v>
      </c>
      <c r="BM287" s="141" t="s">
        <v>2156</v>
      </c>
    </row>
    <row r="288" spans="2:65" s="1" customFormat="1" ht="16.5" customHeight="1" x14ac:dyDescent="0.2">
      <c r="B288" s="33"/>
      <c r="C288" s="130" t="s">
        <v>253</v>
      </c>
      <c r="D288" s="130" t="s">
        <v>188</v>
      </c>
      <c r="E288" s="131" t="s">
        <v>2157</v>
      </c>
      <c r="F288" s="132" t="s">
        <v>2158</v>
      </c>
      <c r="G288" s="133" t="s">
        <v>2142</v>
      </c>
      <c r="H288" s="200"/>
      <c r="I288" s="135"/>
      <c r="J288" s="136">
        <f t="shared" si="0"/>
        <v>0</v>
      </c>
      <c r="K288" s="132" t="s">
        <v>192</v>
      </c>
      <c r="L288" s="33"/>
      <c r="M288" s="137" t="s">
        <v>35</v>
      </c>
      <c r="N288" s="138" t="s">
        <v>50</v>
      </c>
      <c r="P288" s="139">
        <f t="shared" si="1"/>
        <v>0</v>
      </c>
      <c r="Q288" s="139">
        <v>0</v>
      </c>
      <c r="R288" s="139">
        <f t="shared" si="2"/>
        <v>0</v>
      </c>
      <c r="S288" s="139">
        <v>0</v>
      </c>
      <c r="T288" s="140">
        <f t="shared" si="3"/>
        <v>0</v>
      </c>
      <c r="AR288" s="141" t="s">
        <v>2143</v>
      </c>
      <c r="AT288" s="141" t="s">
        <v>188</v>
      </c>
      <c r="AU288" s="141" t="s">
        <v>86</v>
      </c>
      <c r="AY288" s="17" t="s">
        <v>187</v>
      </c>
      <c r="BE288" s="142">
        <f t="shared" si="4"/>
        <v>0</v>
      </c>
      <c r="BF288" s="142">
        <f t="shared" si="5"/>
        <v>0</v>
      </c>
      <c r="BG288" s="142">
        <f t="shared" si="6"/>
        <v>0</v>
      </c>
      <c r="BH288" s="142">
        <f t="shared" si="7"/>
        <v>0</v>
      </c>
      <c r="BI288" s="142">
        <f t="shared" si="8"/>
        <v>0</v>
      </c>
      <c r="BJ288" s="17" t="s">
        <v>86</v>
      </c>
      <c r="BK288" s="142">
        <f t="shared" si="9"/>
        <v>0</v>
      </c>
      <c r="BL288" s="17" t="s">
        <v>2143</v>
      </c>
      <c r="BM288" s="141" t="s">
        <v>2159</v>
      </c>
    </row>
    <row r="289" spans="2:65" s="1" customFormat="1" ht="24.2" customHeight="1" x14ac:dyDescent="0.2">
      <c r="B289" s="33"/>
      <c r="C289" s="130" t="s">
        <v>257</v>
      </c>
      <c r="D289" s="130" t="s">
        <v>188</v>
      </c>
      <c r="E289" s="131" t="s">
        <v>2160</v>
      </c>
      <c r="F289" s="132" t="s">
        <v>2161</v>
      </c>
      <c r="G289" s="133" t="s">
        <v>2142</v>
      </c>
      <c r="H289" s="200"/>
      <c r="I289" s="135"/>
      <c r="J289" s="136">
        <f t="shared" si="0"/>
        <v>0</v>
      </c>
      <c r="K289" s="132" t="s">
        <v>192</v>
      </c>
      <c r="L289" s="33"/>
      <c r="M289" s="179" t="s">
        <v>35</v>
      </c>
      <c r="N289" s="180" t="s">
        <v>50</v>
      </c>
      <c r="O289" s="181"/>
      <c r="P289" s="182">
        <f t="shared" si="1"/>
        <v>0</v>
      </c>
      <c r="Q289" s="182">
        <v>0</v>
      </c>
      <c r="R289" s="182">
        <f t="shared" si="2"/>
        <v>0</v>
      </c>
      <c r="S289" s="182">
        <v>0</v>
      </c>
      <c r="T289" s="183">
        <f t="shared" si="3"/>
        <v>0</v>
      </c>
      <c r="AR289" s="141" t="s">
        <v>2143</v>
      </c>
      <c r="AT289" s="141" t="s">
        <v>188</v>
      </c>
      <c r="AU289" s="141" t="s">
        <v>86</v>
      </c>
      <c r="AY289" s="17" t="s">
        <v>187</v>
      </c>
      <c r="BE289" s="142">
        <f t="shared" si="4"/>
        <v>0</v>
      </c>
      <c r="BF289" s="142">
        <f t="shared" si="5"/>
        <v>0</v>
      </c>
      <c r="BG289" s="142">
        <f t="shared" si="6"/>
        <v>0</v>
      </c>
      <c r="BH289" s="142">
        <f t="shared" si="7"/>
        <v>0</v>
      </c>
      <c r="BI289" s="142">
        <f t="shared" si="8"/>
        <v>0</v>
      </c>
      <c r="BJ289" s="17" t="s">
        <v>86</v>
      </c>
      <c r="BK289" s="142">
        <f t="shared" si="9"/>
        <v>0</v>
      </c>
      <c r="BL289" s="17" t="s">
        <v>2143</v>
      </c>
      <c r="BM289" s="141" t="s">
        <v>2162</v>
      </c>
    </row>
    <row r="290" spans="2:65" s="1" customFormat="1" ht="6.95" customHeight="1" x14ac:dyDescent="0.2">
      <c r="B290" s="42"/>
      <c r="C290" s="43"/>
      <c r="D290" s="43"/>
      <c r="E290" s="43"/>
      <c r="F290" s="43"/>
      <c r="G290" s="43"/>
      <c r="H290" s="43"/>
      <c r="I290" s="43"/>
      <c r="J290" s="43"/>
      <c r="K290" s="43"/>
      <c r="L290" s="33"/>
    </row>
  </sheetData>
  <sheetProtection algorithmName="SHA-512" hashValue="9yefikrG5Q8etCSNl2cfxeidF9I6RplrpGNeguNSOTpyzjU1qFgMFz6vXaAGnElsb80ZQ8JxL9gdm59NBUXdBA==" saltValue="sc/9Ikabk4knwLhlrIw3F538qNpsbvkW+F3QQmzXR+xwC/Tse2KFLJ+FW0Bp1jlfTypaWUHcxv3tnqAoeOD5JA==" spinCount="100000" sheet="1" objects="1" scenarios="1" formatColumns="0" formatRows="0" autoFilter="0"/>
  <autoFilter ref="C86:K28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8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18"/>
      <c r="C3" s="19"/>
      <c r="D3" s="19"/>
      <c r="E3" s="19"/>
      <c r="F3" s="19"/>
      <c r="G3" s="19"/>
      <c r="H3" s="20"/>
    </row>
    <row r="4" spans="2:8" ht="24.95" customHeight="1" x14ac:dyDescent="0.2">
      <c r="B4" s="20"/>
      <c r="C4" s="21" t="s">
        <v>2163</v>
      </c>
      <c r="H4" s="20"/>
    </row>
    <row r="5" spans="2:8" ht="12" customHeight="1" x14ac:dyDescent="0.2">
      <c r="B5" s="20"/>
      <c r="C5" s="24" t="s">
        <v>13</v>
      </c>
      <c r="D5" s="223" t="s">
        <v>14</v>
      </c>
      <c r="E5" s="215"/>
      <c r="F5" s="215"/>
      <c r="H5" s="20"/>
    </row>
    <row r="6" spans="2:8" ht="36.950000000000003" customHeight="1" x14ac:dyDescent="0.2">
      <c r="B6" s="20"/>
      <c r="C6" s="26" t="s">
        <v>16</v>
      </c>
      <c r="D6" s="220" t="s">
        <v>17</v>
      </c>
      <c r="E6" s="215"/>
      <c r="F6" s="215"/>
      <c r="H6" s="20"/>
    </row>
    <row r="7" spans="2:8" ht="16.5" customHeight="1" x14ac:dyDescent="0.2">
      <c r="B7" s="20"/>
      <c r="C7" s="27" t="s">
        <v>24</v>
      </c>
      <c r="D7" s="50" t="str">
        <f>'Rekapitulace zakázky'!AN8</f>
        <v>28. 2. 2023</v>
      </c>
      <c r="H7" s="20"/>
    </row>
    <row r="8" spans="2:8" s="1" customFormat="1" ht="10.9" customHeight="1" x14ac:dyDescent="0.2">
      <c r="B8" s="33"/>
      <c r="H8" s="33"/>
    </row>
    <row r="9" spans="2:8" s="10" customFormat="1" ht="29.25" customHeight="1" x14ac:dyDescent="0.2">
      <c r="B9" s="112"/>
      <c r="C9" s="113" t="s">
        <v>60</v>
      </c>
      <c r="D9" s="114" t="s">
        <v>61</v>
      </c>
      <c r="E9" s="114" t="s">
        <v>175</v>
      </c>
      <c r="F9" s="115" t="s">
        <v>2164</v>
      </c>
      <c r="H9" s="112"/>
    </row>
    <row r="10" spans="2:8" s="1" customFormat="1" ht="26.45" customHeight="1" x14ac:dyDescent="0.2">
      <c r="B10" s="33"/>
      <c r="C10" s="201" t="s">
        <v>2165</v>
      </c>
      <c r="D10" s="201" t="s">
        <v>95</v>
      </c>
      <c r="H10" s="33"/>
    </row>
    <row r="11" spans="2:8" s="1" customFormat="1" ht="16.899999999999999" customHeight="1" x14ac:dyDescent="0.2">
      <c r="B11" s="33"/>
      <c r="C11" s="202" t="s">
        <v>780</v>
      </c>
      <c r="D11" s="203" t="s">
        <v>2166</v>
      </c>
      <c r="E11" s="204" t="s">
        <v>2167</v>
      </c>
      <c r="F11" s="205">
        <v>13</v>
      </c>
      <c r="H11" s="33"/>
    </row>
    <row r="12" spans="2:8" s="1" customFormat="1" ht="16.899999999999999" customHeight="1" x14ac:dyDescent="0.2">
      <c r="B12" s="33"/>
      <c r="C12" s="206" t="s">
        <v>35</v>
      </c>
      <c r="D12" s="206" t="s">
        <v>777</v>
      </c>
      <c r="E12" s="17" t="s">
        <v>35</v>
      </c>
      <c r="F12" s="207">
        <v>0</v>
      </c>
      <c r="H12" s="33"/>
    </row>
    <row r="13" spans="2:8" s="1" customFormat="1" ht="16.899999999999999" customHeight="1" x14ac:dyDescent="0.2">
      <c r="B13" s="33"/>
      <c r="C13" s="206" t="s">
        <v>35</v>
      </c>
      <c r="D13" s="206" t="s">
        <v>778</v>
      </c>
      <c r="E13" s="17" t="s">
        <v>35</v>
      </c>
      <c r="F13" s="207">
        <v>12</v>
      </c>
      <c r="H13" s="33"/>
    </row>
    <row r="14" spans="2:8" s="1" customFormat="1" ht="16.899999999999999" customHeight="1" x14ac:dyDescent="0.2">
      <c r="B14" s="33"/>
      <c r="C14" s="206" t="s">
        <v>35</v>
      </c>
      <c r="D14" s="206" t="s">
        <v>779</v>
      </c>
      <c r="E14" s="17" t="s">
        <v>35</v>
      </c>
      <c r="F14" s="207">
        <v>0</v>
      </c>
      <c r="H14" s="33"/>
    </row>
    <row r="15" spans="2:8" s="1" customFormat="1" ht="16.899999999999999" customHeight="1" x14ac:dyDescent="0.2">
      <c r="B15" s="33"/>
      <c r="C15" s="206" t="s">
        <v>35</v>
      </c>
      <c r="D15" s="206" t="s">
        <v>86</v>
      </c>
      <c r="E15" s="17" t="s">
        <v>35</v>
      </c>
      <c r="F15" s="207">
        <v>1</v>
      </c>
      <c r="H15" s="33"/>
    </row>
    <row r="16" spans="2:8" s="1" customFormat="1" ht="16.899999999999999" customHeight="1" x14ac:dyDescent="0.2">
      <c r="B16" s="33"/>
      <c r="C16" s="206" t="s">
        <v>780</v>
      </c>
      <c r="D16" s="206" t="s">
        <v>201</v>
      </c>
      <c r="E16" s="17" t="s">
        <v>35</v>
      </c>
      <c r="F16" s="207">
        <v>13</v>
      </c>
      <c r="H16" s="33"/>
    </row>
    <row r="17" spans="2:8" s="1" customFormat="1" ht="16.899999999999999" customHeight="1" x14ac:dyDescent="0.2">
      <c r="B17" s="33"/>
      <c r="C17" s="202" t="s">
        <v>839</v>
      </c>
      <c r="D17" s="203" t="s">
        <v>2168</v>
      </c>
      <c r="E17" s="204" t="s">
        <v>35</v>
      </c>
      <c r="F17" s="205">
        <v>25.875</v>
      </c>
      <c r="H17" s="33"/>
    </row>
    <row r="18" spans="2:8" s="1" customFormat="1" ht="16.899999999999999" customHeight="1" x14ac:dyDescent="0.2">
      <c r="B18" s="33"/>
      <c r="C18" s="206" t="s">
        <v>35</v>
      </c>
      <c r="D18" s="206" t="s">
        <v>832</v>
      </c>
      <c r="E18" s="17" t="s">
        <v>35</v>
      </c>
      <c r="F18" s="207">
        <v>0</v>
      </c>
      <c r="H18" s="33"/>
    </row>
    <row r="19" spans="2:8" s="1" customFormat="1" ht="16.899999999999999" customHeight="1" x14ac:dyDescent="0.2">
      <c r="B19" s="33"/>
      <c r="C19" s="206" t="s">
        <v>35</v>
      </c>
      <c r="D19" s="206" t="s">
        <v>833</v>
      </c>
      <c r="E19" s="17" t="s">
        <v>35</v>
      </c>
      <c r="F19" s="207">
        <v>2</v>
      </c>
      <c r="H19" s="33"/>
    </row>
    <row r="20" spans="2:8" s="1" customFormat="1" ht="16.899999999999999" customHeight="1" x14ac:dyDescent="0.2">
      <c r="B20" s="33"/>
      <c r="C20" s="206" t="s">
        <v>35</v>
      </c>
      <c r="D20" s="206" t="s">
        <v>834</v>
      </c>
      <c r="E20" s="17" t="s">
        <v>35</v>
      </c>
      <c r="F20" s="207">
        <v>0</v>
      </c>
      <c r="H20" s="33"/>
    </row>
    <row r="21" spans="2:8" s="1" customFormat="1" ht="16.899999999999999" customHeight="1" x14ac:dyDescent="0.2">
      <c r="B21" s="33"/>
      <c r="C21" s="206" t="s">
        <v>35</v>
      </c>
      <c r="D21" s="206" t="s">
        <v>835</v>
      </c>
      <c r="E21" s="17" t="s">
        <v>35</v>
      </c>
      <c r="F21" s="207">
        <v>9</v>
      </c>
      <c r="H21" s="33"/>
    </row>
    <row r="22" spans="2:8" s="1" customFormat="1" ht="16.899999999999999" customHeight="1" x14ac:dyDescent="0.2">
      <c r="B22" s="33"/>
      <c r="C22" s="206" t="s">
        <v>35</v>
      </c>
      <c r="D22" s="206" t="s">
        <v>836</v>
      </c>
      <c r="E22" s="17" t="s">
        <v>35</v>
      </c>
      <c r="F22" s="207">
        <v>0</v>
      </c>
      <c r="H22" s="33"/>
    </row>
    <row r="23" spans="2:8" s="1" customFormat="1" ht="16.899999999999999" customHeight="1" x14ac:dyDescent="0.2">
      <c r="B23" s="33"/>
      <c r="C23" s="206" t="s">
        <v>35</v>
      </c>
      <c r="D23" s="206" t="s">
        <v>837</v>
      </c>
      <c r="E23" s="17" t="s">
        <v>35</v>
      </c>
      <c r="F23" s="207">
        <v>7.875</v>
      </c>
      <c r="H23" s="33"/>
    </row>
    <row r="24" spans="2:8" s="1" customFormat="1" ht="16.899999999999999" customHeight="1" x14ac:dyDescent="0.2">
      <c r="B24" s="33"/>
      <c r="C24" s="206" t="s">
        <v>35</v>
      </c>
      <c r="D24" s="206" t="s">
        <v>838</v>
      </c>
      <c r="E24" s="17" t="s">
        <v>35</v>
      </c>
      <c r="F24" s="207">
        <v>0</v>
      </c>
      <c r="H24" s="33"/>
    </row>
    <row r="25" spans="2:8" s="1" customFormat="1" ht="16.899999999999999" customHeight="1" x14ac:dyDescent="0.2">
      <c r="B25" s="33"/>
      <c r="C25" s="206" t="s">
        <v>35</v>
      </c>
      <c r="D25" s="206" t="s">
        <v>227</v>
      </c>
      <c r="E25" s="17" t="s">
        <v>35</v>
      </c>
      <c r="F25" s="207">
        <v>7</v>
      </c>
      <c r="H25" s="33"/>
    </row>
    <row r="26" spans="2:8" s="1" customFormat="1" ht="16.899999999999999" customHeight="1" x14ac:dyDescent="0.2">
      <c r="B26" s="33"/>
      <c r="C26" s="206" t="s">
        <v>839</v>
      </c>
      <c r="D26" s="206" t="s">
        <v>201</v>
      </c>
      <c r="E26" s="17" t="s">
        <v>35</v>
      </c>
      <c r="F26" s="207">
        <v>25.875</v>
      </c>
      <c r="H26" s="33"/>
    </row>
    <row r="27" spans="2:8" s="1" customFormat="1" ht="7.35" customHeight="1" x14ac:dyDescent="0.2">
      <c r="B27" s="42"/>
      <c r="C27" s="43"/>
      <c r="D27" s="43"/>
      <c r="E27" s="43"/>
      <c r="F27" s="43"/>
      <c r="G27" s="43"/>
      <c r="H27" s="33"/>
    </row>
    <row r="28" spans="2:8" s="1" customFormat="1" x14ac:dyDescent="0.2"/>
  </sheetData>
  <sheetProtection algorithmName="SHA-512" hashValue="fm+gwJkKfxE7zZi1Q52r3Ae4NZFIPa0xht8ngXQp7O98OcVjVNurDH6uEZ8imxw76f4oqyt6KvdZQLAchg+MkA==" saltValue="QWId7ZqdtSaM/P+dFuzfnnOpnGRmZtEMcs4G1AfGJCQB+R6/US7nWiRS4dZn8Id7HXhqzKtxah2/hN01uG57G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5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96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153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761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156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ROUND((SUM(BE91:BE214)),  2)</f>
        <v>0</v>
      </c>
      <c r="I35" s="94">
        <v>0.21</v>
      </c>
      <c r="J35" s="84">
        <f>ROUND(((SUM(BE91:BE214))*I35),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ROUND((SUM(BF91:BF214)),  2)</f>
        <v>0</v>
      </c>
      <c r="I36" s="94">
        <v>0.15</v>
      </c>
      <c r="J36" s="84">
        <f>ROUND(((SUM(BF91:BF214))*I36),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ROUND((SUM(BG91:BG214)),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ROUND((SUM(BH91:BH214)),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ROUND((SUM(BI91:BI214)),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153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Zemní práce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22,317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763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764</v>
      </c>
      <c r="E66" s="110"/>
      <c r="F66" s="110"/>
      <c r="G66" s="110"/>
      <c r="H66" s="110"/>
      <c r="I66" s="110"/>
      <c r="J66" s="111">
        <f>J103</f>
        <v>0</v>
      </c>
      <c r="L66" s="108"/>
    </row>
    <row r="67" spans="2:12" s="9" customFormat="1" ht="19.899999999999999" hidden="1" customHeight="1" x14ac:dyDescent="0.2">
      <c r="B67" s="108"/>
      <c r="D67" s="109" t="s">
        <v>765</v>
      </c>
      <c r="E67" s="110"/>
      <c r="F67" s="110"/>
      <c r="G67" s="110"/>
      <c r="H67" s="110"/>
      <c r="I67" s="110"/>
      <c r="J67" s="111">
        <f>J111</f>
        <v>0</v>
      </c>
      <c r="L67" s="108"/>
    </row>
    <row r="68" spans="2:12" s="8" customFormat="1" ht="24.95" hidden="1" customHeight="1" x14ac:dyDescent="0.2">
      <c r="B68" s="104"/>
      <c r="D68" s="105" t="s">
        <v>766</v>
      </c>
      <c r="E68" s="106"/>
      <c r="F68" s="106"/>
      <c r="G68" s="106"/>
      <c r="H68" s="106"/>
      <c r="I68" s="106"/>
      <c r="J68" s="107">
        <f>J136</f>
        <v>0</v>
      </c>
      <c r="L68" s="104"/>
    </row>
    <row r="69" spans="2:12" s="9" customFormat="1" ht="19.899999999999999" hidden="1" customHeight="1" x14ac:dyDescent="0.2">
      <c r="B69" s="108"/>
      <c r="D69" s="109" t="s">
        <v>767</v>
      </c>
      <c r="E69" s="110"/>
      <c r="F69" s="110"/>
      <c r="G69" s="110"/>
      <c r="H69" s="110"/>
      <c r="I69" s="110"/>
      <c r="J69" s="111">
        <f>J137</f>
        <v>0</v>
      </c>
      <c r="L69" s="108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153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02 - Zemní práce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22,317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P92+P136</f>
        <v>0</v>
      </c>
      <c r="Q91" s="51"/>
      <c r="R91" s="117">
        <f>R92+R136</f>
        <v>11.619623999999998</v>
      </c>
      <c r="S91" s="51"/>
      <c r="T91" s="118">
        <f>T92+T136</f>
        <v>11.27</v>
      </c>
      <c r="AT91" s="17" t="s">
        <v>78</v>
      </c>
      <c r="AU91" s="17" t="s">
        <v>161</v>
      </c>
      <c r="BK91" s="119">
        <f>BK92+BK136</f>
        <v>0</v>
      </c>
    </row>
    <row r="92" spans="2:65" s="11" customFormat="1" ht="25.9" customHeight="1" x14ac:dyDescent="0.2">
      <c r="B92" s="120"/>
      <c r="D92" s="121" t="s">
        <v>78</v>
      </c>
      <c r="E92" s="122" t="s">
        <v>768</v>
      </c>
      <c r="F92" s="122" t="s">
        <v>769</v>
      </c>
      <c r="I92" s="123"/>
      <c r="J92" s="124">
        <f>BK92</f>
        <v>0</v>
      </c>
      <c r="L92" s="120"/>
      <c r="M92" s="125"/>
      <c r="P92" s="126">
        <f>P93+P103+P111</f>
        <v>0</v>
      </c>
      <c r="R92" s="126">
        <f>R93+R103+R111</f>
        <v>11.619623999999998</v>
      </c>
      <c r="T92" s="127">
        <f>T93+T103+T111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BK93+BK103+BK111</f>
        <v>0</v>
      </c>
    </row>
    <row r="93" spans="2:65" s="11" customFormat="1" ht="22.9" customHeight="1" x14ac:dyDescent="0.2">
      <c r="B93" s="120"/>
      <c r="D93" s="121" t="s">
        <v>78</v>
      </c>
      <c r="E93" s="174" t="s">
        <v>770</v>
      </c>
      <c r="F93" s="174" t="s">
        <v>771</v>
      </c>
      <c r="I93" s="123"/>
      <c r="J93" s="175">
        <f>BK93</f>
        <v>0</v>
      </c>
      <c r="L93" s="120"/>
      <c r="M93" s="125"/>
      <c r="P93" s="126">
        <f>SUM(P94:P102)</f>
        <v>0</v>
      </c>
      <c r="R93" s="126">
        <f>SUM(R94:R102)</f>
        <v>1.5424999999999998</v>
      </c>
      <c r="T93" s="127">
        <f>SUM(T94:T102)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SUM(BK94:BK102)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772</v>
      </c>
      <c r="F94" s="166" t="s">
        <v>773</v>
      </c>
      <c r="G94" s="167" t="s">
        <v>204</v>
      </c>
      <c r="H94" s="168">
        <v>13</v>
      </c>
      <c r="I94" s="169"/>
      <c r="J94" s="170">
        <f>ROUND(I94*H94,2)</f>
        <v>0</v>
      </c>
      <c r="K94" s="166" t="s">
        <v>774</v>
      </c>
      <c r="L94" s="171"/>
      <c r="M94" s="172" t="s">
        <v>35</v>
      </c>
      <c r="N94" s="173" t="s">
        <v>50</v>
      </c>
      <c r="P94" s="139">
        <f>O94*H94</f>
        <v>0</v>
      </c>
      <c r="Q94" s="139">
        <v>0.11799999999999999</v>
      </c>
      <c r="R94" s="139">
        <f>Q94*H94</f>
        <v>1.5339999999999998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775</v>
      </c>
    </row>
    <row r="95" spans="2:65" s="1" customFormat="1" ht="19.5" x14ac:dyDescent="0.2">
      <c r="B95" s="33"/>
      <c r="D95" s="144" t="s">
        <v>298</v>
      </c>
      <c r="F95" s="176" t="s">
        <v>776</v>
      </c>
      <c r="I95" s="177"/>
      <c r="L95" s="33"/>
      <c r="M95" s="178"/>
      <c r="T95" s="54"/>
      <c r="AT95" s="17" t="s">
        <v>298</v>
      </c>
      <c r="AU95" s="17" t="s">
        <v>88</v>
      </c>
    </row>
    <row r="96" spans="2:65" s="12" customFormat="1" x14ac:dyDescent="0.2">
      <c r="B96" s="143"/>
      <c r="D96" s="144" t="s">
        <v>195</v>
      </c>
      <c r="E96" s="145" t="s">
        <v>35</v>
      </c>
      <c r="F96" s="146" t="s">
        <v>777</v>
      </c>
      <c r="H96" s="145" t="s">
        <v>35</v>
      </c>
      <c r="I96" s="147"/>
      <c r="L96" s="143"/>
      <c r="M96" s="148"/>
      <c r="T96" s="149"/>
      <c r="AT96" s="145" t="s">
        <v>195</v>
      </c>
      <c r="AU96" s="145" t="s">
        <v>88</v>
      </c>
      <c r="AV96" s="12" t="s">
        <v>86</v>
      </c>
      <c r="AW96" s="12" t="s">
        <v>41</v>
      </c>
      <c r="AX96" s="12" t="s">
        <v>79</v>
      </c>
      <c r="AY96" s="145" t="s">
        <v>187</v>
      </c>
    </row>
    <row r="97" spans="2:65" s="13" customFormat="1" x14ac:dyDescent="0.2">
      <c r="B97" s="150"/>
      <c r="D97" s="144" t="s">
        <v>195</v>
      </c>
      <c r="E97" s="151" t="s">
        <v>35</v>
      </c>
      <c r="F97" s="152" t="s">
        <v>778</v>
      </c>
      <c r="H97" s="153">
        <v>12</v>
      </c>
      <c r="I97" s="154"/>
      <c r="L97" s="150"/>
      <c r="M97" s="155"/>
      <c r="T97" s="156"/>
      <c r="AT97" s="151" t="s">
        <v>195</v>
      </c>
      <c r="AU97" s="151" t="s">
        <v>88</v>
      </c>
      <c r="AV97" s="13" t="s">
        <v>88</v>
      </c>
      <c r="AW97" s="13" t="s">
        <v>41</v>
      </c>
      <c r="AX97" s="13" t="s">
        <v>79</v>
      </c>
      <c r="AY97" s="151" t="s">
        <v>187</v>
      </c>
    </row>
    <row r="98" spans="2:65" s="12" customFormat="1" x14ac:dyDescent="0.2">
      <c r="B98" s="143"/>
      <c r="D98" s="144" t="s">
        <v>195</v>
      </c>
      <c r="E98" s="145" t="s">
        <v>35</v>
      </c>
      <c r="F98" s="146" t="s">
        <v>779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88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65" s="13" customFormat="1" x14ac:dyDescent="0.2">
      <c r="B99" s="150"/>
      <c r="D99" s="144" t="s">
        <v>195</v>
      </c>
      <c r="E99" s="151" t="s">
        <v>35</v>
      </c>
      <c r="F99" s="152" t="s">
        <v>86</v>
      </c>
      <c r="H99" s="153">
        <v>1</v>
      </c>
      <c r="I99" s="154"/>
      <c r="L99" s="150"/>
      <c r="M99" s="155"/>
      <c r="T99" s="156"/>
      <c r="AT99" s="151" t="s">
        <v>195</v>
      </c>
      <c r="AU99" s="151" t="s">
        <v>88</v>
      </c>
      <c r="AV99" s="13" t="s">
        <v>88</v>
      </c>
      <c r="AW99" s="13" t="s">
        <v>41</v>
      </c>
      <c r="AX99" s="13" t="s">
        <v>79</v>
      </c>
      <c r="AY99" s="151" t="s">
        <v>187</v>
      </c>
    </row>
    <row r="100" spans="2:65" s="14" customFormat="1" x14ac:dyDescent="0.2">
      <c r="B100" s="157"/>
      <c r="D100" s="144" t="s">
        <v>195</v>
      </c>
      <c r="E100" s="158" t="s">
        <v>780</v>
      </c>
      <c r="F100" s="159" t="s">
        <v>201</v>
      </c>
      <c r="H100" s="160">
        <v>13</v>
      </c>
      <c r="I100" s="161"/>
      <c r="L100" s="157"/>
      <c r="M100" s="162"/>
      <c r="T100" s="163"/>
      <c r="AT100" s="158" t="s">
        <v>195</v>
      </c>
      <c r="AU100" s="158" t="s">
        <v>88</v>
      </c>
      <c r="AV100" s="14" t="s">
        <v>193</v>
      </c>
      <c r="AW100" s="14" t="s">
        <v>41</v>
      </c>
      <c r="AX100" s="14" t="s">
        <v>86</v>
      </c>
      <c r="AY100" s="158" t="s">
        <v>187</v>
      </c>
    </row>
    <row r="101" spans="2:65" s="1" customFormat="1" ht="16.5" customHeight="1" x14ac:dyDescent="0.2">
      <c r="B101" s="33"/>
      <c r="C101" s="164" t="s">
        <v>88</v>
      </c>
      <c r="D101" s="164" t="s">
        <v>213</v>
      </c>
      <c r="E101" s="165" t="s">
        <v>781</v>
      </c>
      <c r="F101" s="166" t="s">
        <v>782</v>
      </c>
      <c r="G101" s="167" t="s">
        <v>191</v>
      </c>
      <c r="H101" s="168">
        <v>85</v>
      </c>
      <c r="I101" s="169"/>
      <c r="J101" s="170">
        <f>ROUND(I101*H101,2)</f>
        <v>0</v>
      </c>
      <c r="K101" s="166" t="s">
        <v>774</v>
      </c>
      <c r="L101" s="171"/>
      <c r="M101" s="172" t="s">
        <v>35</v>
      </c>
      <c r="N101" s="173" t="s">
        <v>50</v>
      </c>
      <c r="P101" s="139">
        <f>O101*H101</f>
        <v>0</v>
      </c>
      <c r="Q101" s="139">
        <v>1E-4</v>
      </c>
      <c r="R101" s="139">
        <f>Q101*H101</f>
        <v>8.5000000000000006E-3</v>
      </c>
      <c r="S101" s="139">
        <v>0</v>
      </c>
      <c r="T101" s="140">
        <f>S101*H101</f>
        <v>0</v>
      </c>
      <c r="AR101" s="141" t="s">
        <v>216</v>
      </c>
      <c r="AT101" s="141" t="s">
        <v>213</v>
      </c>
      <c r="AU101" s="141" t="s">
        <v>88</v>
      </c>
      <c r="AY101" s="17" t="s">
        <v>187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7" t="s">
        <v>86</v>
      </c>
      <c r="BK101" s="142">
        <f>ROUND(I101*H101,2)</f>
        <v>0</v>
      </c>
      <c r="BL101" s="17" t="s">
        <v>217</v>
      </c>
      <c r="BM101" s="141" t="s">
        <v>783</v>
      </c>
    </row>
    <row r="102" spans="2:65" s="1" customFormat="1" ht="19.5" x14ac:dyDescent="0.2">
      <c r="B102" s="33"/>
      <c r="D102" s="144" t="s">
        <v>298</v>
      </c>
      <c r="F102" s="176" t="s">
        <v>784</v>
      </c>
      <c r="I102" s="177"/>
      <c r="L102" s="33"/>
      <c r="M102" s="178"/>
      <c r="T102" s="54"/>
      <c r="AT102" s="17" t="s">
        <v>298</v>
      </c>
      <c r="AU102" s="17" t="s">
        <v>88</v>
      </c>
    </row>
    <row r="103" spans="2:65" s="11" customFormat="1" ht="22.9" customHeight="1" x14ac:dyDescent="0.2">
      <c r="B103" s="120"/>
      <c r="D103" s="121" t="s">
        <v>78</v>
      </c>
      <c r="E103" s="174" t="s">
        <v>86</v>
      </c>
      <c r="F103" s="174" t="s">
        <v>95</v>
      </c>
      <c r="I103" s="123"/>
      <c r="J103" s="175">
        <f>BK103</f>
        <v>0</v>
      </c>
      <c r="L103" s="120"/>
      <c r="M103" s="125"/>
      <c r="P103" s="126">
        <f>SUM(P104:P110)</f>
        <v>0</v>
      </c>
      <c r="R103" s="126">
        <f>SUM(R104:R110)</f>
        <v>0.14399999999999999</v>
      </c>
      <c r="T103" s="127">
        <f>SUM(T104:T110)</f>
        <v>0</v>
      </c>
      <c r="AR103" s="121" t="s">
        <v>86</v>
      </c>
      <c r="AT103" s="128" t="s">
        <v>78</v>
      </c>
      <c r="AU103" s="128" t="s">
        <v>86</v>
      </c>
      <c r="AY103" s="121" t="s">
        <v>187</v>
      </c>
      <c r="BK103" s="129">
        <f>SUM(BK104:BK110)</f>
        <v>0</v>
      </c>
    </row>
    <row r="104" spans="2:65" s="1" customFormat="1" ht="24.2" customHeight="1" x14ac:dyDescent="0.2">
      <c r="B104" s="33"/>
      <c r="C104" s="130" t="s">
        <v>207</v>
      </c>
      <c r="D104" s="130" t="s">
        <v>188</v>
      </c>
      <c r="E104" s="131" t="s">
        <v>785</v>
      </c>
      <c r="F104" s="132" t="s">
        <v>786</v>
      </c>
      <c r="G104" s="133" t="s">
        <v>191</v>
      </c>
      <c r="H104" s="134">
        <v>40</v>
      </c>
      <c r="I104" s="135"/>
      <c r="J104" s="136">
        <f>ROUND(I104*H104,2)</f>
        <v>0</v>
      </c>
      <c r="K104" s="132" t="s">
        <v>774</v>
      </c>
      <c r="L104" s="33"/>
      <c r="M104" s="137" t="s">
        <v>35</v>
      </c>
      <c r="N104" s="138" t="s">
        <v>50</v>
      </c>
      <c r="P104" s="139">
        <f>O104*H104</f>
        <v>0</v>
      </c>
      <c r="Q104" s="139">
        <v>3.5999999999999999E-3</v>
      </c>
      <c r="R104" s="139">
        <f>Q104*H104</f>
        <v>0.14399999999999999</v>
      </c>
      <c r="S104" s="139">
        <v>0</v>
      </c>
      <c r="T104" s="140">
        <f>S104*H104</f>
        <v>0</v>
      </c>
      <c r="AR104" s="141" t="s">
        <v>193</v>
      </c>
      <c r="AT104" s="141" t="s">
        <v>188</v>
      </c>
      <c r="AU104" s="141" t="s">
        <v>88</v>
      </c>
      <c r="AY104" s="17" t="s">
        <v>187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7" t="s">
        <v>86</v>
      </c>
      <c r="BK104" s="142">
        <f>ROUND(I104*H104,2)</f>
        <v>0</v>
      </c>
      <c r="BL104" s="17" t="s">
        <v>193</v>
      </c>
      <c r="BM104" s="141" t="s">
        <v>787</v>
      </c>
    </row>
    <row r="105" spans="2:65" s="1" customFormat="1" x14ac:dyDescent="0.2">
      <c r="B105" s="33"/>
      <c r="D105" s="184" t="s">
        <v>788</v>
      </c>
      <c r="F105" s="185" t="s">
        <v>789</v>
      </c>
      <c r="I105" s="177"/>
      <c r="L105" s="33"/>
      <c r="M105" s="178"/>
      <c r="T105" s="54"/>
      <c r="AT105" s="17" t="s">
        <v>788</v>
      </c>
      <c r="AU105" s="17" t="s">
        <v>88</v>
      </c>
    </row>
    <row r="106" spans="2:65" s="12" customFormat="1" x14ac:dyDescent="0.2">
      <c r="B106" s="143"/>
      <c r="D106" s="144" t="s">
        <v>195</v>
      </c>
      <c r="E106" s="145" t="s">
        <v>35</v>
      </c>
      <c r="F106" s="146" t="s">
        <v>304</v>
      </c>
      <c r="H106" s="145" t="s">
        <v>35</v>
      </c>
      <c r="I106" s="147"/>
      <c r="L106" s="143"/>
      <c r="M106" s="148"/>
      <c r="T106" s="149"/>
      <c r="AT106" s="145" t="s">
        <v>195</v>
      </c>
      <c r="AU106" s="145" t="s">
        <v>88</v>
      </c>
      <c r="AV106" s="12" t="s">
        <v>86</v>
      </c>
      <c r="AW106" s="12" t="s">
        <v>41</v>
      </c>
      <c r="AX106" s="12" t="s">
        <v>79</v>
      </c>
      <c r="AY106" s="145" t="s">
        <v>187</v>
      </c>
    </row>
    <row r="107" spans="2:65" s="13" customFormat="1" x14ac:dyDescent="0.2">
      <c r="B107" s="150"/>
      <c r="D107" s="144" t="s">
        <v>195</v>
      </c>
      <c r="E107" s="151" t="s">
        <v>35</v>
      </c>
      <c r="F107" s="152" t="s">
        <v>243</v>
      </c>
      <c r="H107" s="153">
        <v>10</v>
      </c>
      <c r="I107" s="154"/>
      <c r="L107" s="150"/>
      <c r="M107" s="155"/>
      <c r="T107" s="156"/>
      <c r="AT107" s="151" t="s">
        <v>195</v>
      </c>
      <c r="AU107" s="151" t="s">
        <v>88</v>
      </c>
      <c r="AV107" s="13" t="s">
        <v>88</v>
      </c>
      <c r="AW107" s="13" t="s">
        <v>41</v>
      </c>
      <c r="AX107" s="13" t="s">
        <v>79</v>
      </c>
      <c r="AY107" s="151" t="s">
        <v>187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790</v>
      </c>
      <c r="H108" s="153">
        <v>18</v>
      </c>
      <c r="I108" s="154"/>
      <c r="L108" s="150"/>
      <c r="M108" s="155"/>
      <c r="T108" s="156"/>
      <c r="AT108" s="151" t="s">
        <v>195</v>
      </c>
      <c r="AU108" s="151" t="s">
        <v>88</v>
      </c>
      <c r="AV108" s="13" t="s">
        <v>88</v>
      </c>
      <c r="AW108" s="13" t="s">
        <v>41</v>
      </c>
      <c r="AX108" s="13" t="s">
        <v>79</v>
      </c>
      <c r="AY108" s="151" t="s">
        <v>187</v>
      </c>
    </row>
    <row r="109" spans="2:65" s="13" customFormat="1" x14ac:dyDescent="0.2">
      <c r="B109" s="150"/>
      <c r="D109" s="144" t="s">
        <v>195</v>
      </c>
      <c r="E109" s="151" t="s">
        <v>35</v>
      </c>
      <c r="F109" s="152" t="s">
        <v>791</v>
      </c>
      <c r="H109" s="153">
        <v>12</v>
      </c>
      <c r="I109" s="154"/>
      <c r="L109" s="150"/>
      <c r="M109" s="155"/>
      <c r="T109" s="156"/>
      <c r="AT109" s="151" t="s">
        <v>195</v>
      </c>
      <c r="AU109" s="151" t="s">
        <v>88</v>
      </c>
      <c r="AV109" s="13" t="s">
        <v>88</v>
      </c>
      <c r="AW109" s="13" t="s">
        <v>41</v>
      </c>
      <c r="AX109" s="13" t="s">
        <v>79</v>
      </c>
      <c r="AY109" s="151" t="s">
        <v>187</v>
      </c>
    </row>
    <row r="110" spans="2:65" s="14" customFormat="1" x14ac:dyDescent="0.2">
      <c r="B110" s="157"/>
      <c r="D110" s="144" t="s">
        <v>195</v>
      </c>
      <c r="E110" s="158" t="s">
        <v>35</v>
      </c>
      <c r="F110" s="159" t="s">
        <v>201</v>
      </c>
      <c r="H110" s="160">
        <v>40</v>
      </c>
      <c r="I110" s="161"/>
      <c r="L110" s="157"/>
      <c r="M110" s="162"/>
      <c r="T110" s="163"/>
      <c r="AT110" s="158" t="s">
        <v>195</v>
      </c>
      <c r="AU110" s="158" t="s">
        <v>88</v>
      </c>
      <c r="AV110" s="14" t="s">
        <v>193</v>
      </c>
      <c r="AW110" s="14" t="s">
        <v>41</v>
      </c>
      <c r="AX110" s="14" t="s">
        <v>86</v>
      </c>
      <c r="AY110" s="158" t="s">
        <v>187</v>
      </c>
    </row>
    <row r="111" spans="2:65" s="11" customFormat="1" ht="22.9" customHeight="1" x14ac:dyDescent="0.2">
      <c r="B111" s="120"/>
      <c r="D111" s="121" t="s">
        <v>78</v>
      </c>
      <c r="E111" s="174" t="s">
        <v>88</v>
      </c>
      <c r="F111" s="174" t="s">
        <v>792</v>
      </c>
      <c r="I111" s="123"/>
      <c r="J111" s="175">
        <f>BK111</f>
        <v>0</v>
      </c>
      <c r="L111" s="120"/>
      <c r="M111" s="125"/>
      <c r="P111" s="126">
        <f>SUM(P112:P135)</f>
        <v>0</v>
      </c>
      <c r="R111" s="126">
        <f>SUM(R112:R135)</f>
        <v>9.9331239999999994</v>
      </c>
      <c r="T111" s="127">
        <f>SUM(T112:T135)</f>
        <v>0</v>
      </c>
      <c r="AR111" s="121" t="s">
        <v>86</v>
      </c>
      <c r="AT111" s="128" t="s">
        <v>78</v>
      </c>
      <c r="AU111" s="128" t="s">
        <v>86</v>
      </c>
      <c r="AY111" s="121" t="s">
        <v>187</v>
      </c>
      <c r="BK111" s="129">
        <f>SUM(BK112:BK135)</f>
        <v>0</v>
      </c>
    </row>
    <row r="112" spans="2:65" s="1" customFormat="1" ht="16.5" customHeight="1" x14ac:dyDescent="0.2">
      <c r="B112" s="33"/>
      <c r="C112" s="164" t="s">
        <v>193</v>
      </c>
      <c r="D112" s="164" t="s">
        <v>213</v>
      </c>
      <c r="E112" s="165" t="s">
        <v>793</v>
      </c>
      <c r="F112" s="166" t="s">
        <v>794</v>
      </c>
      <c r="G112" s="167" t="s">
        <v>795</v>
      </c>
      <c r="H112" s="168">
        <v>4.4999999999999998E-2</v>
      </c>
      <c r="I112" s="169"/>
      <c r="J112" s="170">
        <f>ROUND(I112*H112,2)</f>
        <v>0</v>
      </c>
      <c r="K112" s="166" t="s">
        <v>774</v>
      </c>
      <c r="L112" s="171"/>
      <c r="M112" s="172" t="s">
        <v>35</v>
      </c>
      <c r="N112" s="173" t="s">
        <v>50</v>
      </c>
      <c r="P112" s="139">
        <f>O112*H112</f>
        <v>0</v>
      </c>
      <c r="Q112" s="139">
        <v>1</v>
      </c>
      <c r="R112" s="139">
        <f>Q112*H112</f>
        <v>4.4999999999999998E-2</v>
      </c>
      <c r="S112" s="139">
        <v>0</v>
      </c>
      <c r="T112" s="140">
        <f>S112*H112</f>
        <v>0</v>
      </c>
      <c r="AR112" s="141" t="s">
        <v>395</v>
      </c>
      <c r="AT112" s="141" t="s">
        <v>213</v>
      </c>
      <c r="AU112" s="141" t="s">
        <v>88</v>
      </c>
      <c r="AY112" s="17" t="s">
        <v>187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7" t="s">
        <v>86</v>
      </c>
      <c r="BK112" s="142">
        <f>ROUND(I112*H112,2)</f>
        <v>0</v>
      </c>
      <c r="BL112" s="17" t="s">
        <v>395</v>
      </c>
      <c r="BM112" s="141" t="s">
        <v>796</v>
      </c>
    </row>
    <row r="113" spans="2:65" s="12" customFormat="1" x14ac:dyDescent="0.2">
      <c r="B113" s="143"/>
      <c r="D113" s="144" t="s">
        <v>195</v>
      </c>
      <c r="E113" s="145" t="s">
        <v>35</v>
      </c>
      <c r="F113" s="146" t="s">
        <v>797</v>
      </c>
      <c r="H113" s="145" t="s">
        <v>35</v>
      </c>
      <c r="I113" s="147"/>
      <c r="L113" s="143"/>
      <c r="M113" s="148"/>
      <c r="T113" s="149"/>
      <c r="AT113" s="145" t="s">
        <v>195</v>
      </c>
      <c r="AU113" s="145" t="s">
        <v>88</v>
      </c>
      <c r="AV113" s="12" t="s">
        <v>86</v>
      </c>
      <c r="AW113" s="12" t="s">
        <v>41</v>
      </c>
      <c r="AX113" s="12" t="s">
        <v>79</v>
      </c>
      <c r="AY113" s="145" t="s">
        <v>187</v>
      </c>
    </row>
    <row r="114" spans="2:65" s="12" customFormat="1" x14ac:dyDescent="0.2">
      <c r="B114" s="143"/>
      <c r="D114" s="144" t="s">
        <v>195</v>
      </c>
      <c r="E114" s="145" t="s">
        <v>35</v>
      </c>
      <c r="F114" s="146" t="s">
        <v>798</v>
      </c>
      <c r="H114" s="145" t="s">
        <v>35</v>
      </c>
      <c r="I114" s="147"/>
      <c r="L114" s="143"/>
      <c r="M114" s="148"/>
      <c r="T114" s="149"/>
      <c r="AT114" s="145" t="s">
        <v>195</v>
      </c>
      <c r="AU114" s="145" t="s">
        <v>88</v>
      </c>
      <c r="AV114" s="12" t="s">
        <v>86</v>
      </c>
      <c r="AW114" s="12" t="s">
        <v>41</v>
      </c>
      <c r="AX114" s="12" t="s">
        <v>79</v>
      </c>
      <c r="AY114" s="145" t="s">
        <v>187</v>
      </c>
    </row>
    <row r="115" spans="2:65" s="13" customFormat="1" x14ac:dyDescent="0.2">
      <c r="B115" s="150"/>
      <c r="D115" s="144" t="s">
        <v>195</v>
      </c>
      <c r="E115" s="151" t="s">
        <v>35</v>
      </c>
      <c r="F115" s="152" t="s">
        <v>799</v>
      </c>
      <c r="H115" s="153">
        <v>4.4999999999999998E-2</v>
      </c>
      <c r="I115" s="154"/>
      <c r="L115" s="150"/>
      <c r="M115" s="155"/>
      <c r="T115" s="156"/>
      <c r="AT115" s="151" t="s">
        <v>195</v>
      </c>
      <c r="AU115" s="151" t="s">
        <v>88</v>
      </c>
      <c r="AV115" s="13" t="s">
        <v>88</v>
      </c>
      <c r="AW115" s="13" t="s">
        <v>41</v>
      </c>
      <c r="AX115" s="13" t="s">
        <v>79</v>
      </c>
      <c r="AY115" s="151" t="s">
        <v>187</v>
      </c>
    </row>
    <row r="116" spans="2:65" s="14" customFormat="1" x14ac:dyDescent="0.2">
      <c r="B116" s="157"/>
      <c r="D116" s="144" t="s">
        <v>195</v>
      </c>
      <c r="E116" s="158" t="s">
        <v>35</v>
      </c>
      <c r="F116" s="159" t="s">
        <v>201</v>
      </c>
      <c r="H116" s="160">
        <v>4.4999999999999998E-2</v>
      </c>
      <c r="I116" s="161"/>
      <c r="L116" s="157"/>
      <c r="M116" s="162"/>
      <c r="T116" s="163"/>
      <c r="AT116" s="158" t="s">
        <v>195</v>
      </c>
      <c r="AU116" s="158" t="s">
        <v>88</v>
      </c>
      <c r="AV116" s="14" t="s">
        <v>193</v>
      </c>
      <c r="AW116" s="14" t="s">
        <v>41</v>
      </c>
      <c r="AX116" s="14" t="s">
        <v>86</v>
      </c>
      <c r="AY116" s="158" t="s">
        <v>187</v>
      </c>
    </row>
    <row r="117" spans="2:65" s="1" customFormat="1" ht="24.2" customHeight="1" x14ac:dyDescent="0.2">
      <c r="B117" s="33"/>
      <c r="C117" s="130" t="s">
        <v>219</v>
      </c>
      <c r="D117" s="130" t="s">
        <v>188</v>
      </c>
      <c r="E117" s="131" t="s">
        <v>800</v>
      </c>
      <c r="F117" s="132" t="s">
        <v>801</v>
      </c>
      <c r="G117" s="133" t="s">
        <v>204</v>
      </c>
      <c r="H117" s="134">
        <v>4</v>
      </c>
      <c r="I117" s="135"/>
      <c r="J117" s="136">
        <f>ROUND(I117*H117,2)</f>
        <v>0</v>
      </c>
      <c r="K117" s="132" t="s">
        <v>774</v>
      </c>
      <c r="L117" s="33"/>
      <c r="M117" s="137" t="s">
        <v>35</v>
      </c>
      <c r="N117" s="138" t="s">
        <v>50</v>
      </c>
      <c r="P117" s="139">
        <f>O117*H117</f>
        <v>0</v>
      </c>
      <c r="Q117" s="139">
        <v>9.2759999999999995E-2</v>
      </c>
      <c r="R117" s="139">
        <f>Q117*H117</f>
        <v>0.37103999999999998</v>
      </c>
      <c r="S117" s="139">
        <v>0</v>
      </c>
      <c r="T117" s="140">
        <f>S117*H117</f>
        <v>0</v>
      </c>
      <c r="AR117" s="141" t="s">
        <v>193</v>
      </c>
      <c r="AT117" s="141" t="s">
        <v>188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193</v>
      </c>
      <c r="BM117" s="141" t="s">
        <v>802</v>
      </c>
    </row>
    <row r="118" spans="2:65" s="1" customFormat="1" x14ac:dyDescent="0.2">
      <c r="B118" s="33"/>
      <c r="D118" s="184" t="s">
        <v>788</v>
      </c>
      <c r="F118" s="185" t="s">
        <v>803</v>
      </c>
      <c r="I118" s="177"/>
      <c r="L118" s="33"/>
      <c r="M118" s="178"/>
      <c r="T118" s="54"/>
      <c r="AT118" s="17" t="s">
        <v>788</v>
      </c>
      <c r="AU118" s="17" t="s">
        <v>88</v>
      </c>
    </row>
    <row r="119" spans="2:65" s="1" customFormat="1" ht="16.5" customHeight="1" x14ac:dyDescent="0.2">
      <c r="B119" s="33"/>
      <c r="C119" s="164" t="s">
        <v>223</v>
      </c>
      <c r="D119" s="164" t="s">
        <v>213</v>
      </c>
      <c r="E119" s="165" t="s">
        <v>804</v>
      </c>
      <c r="F119" s="166" t="s">
        <v>805</v>
      </c>
      <c r="G119" s="167" t="s">
        <v>806</v>
      </c>
      <c r="H119" s="168">
        <v>0.52600000000000002</v>
      </c>
      <c r="I119" s="169"/>
      <c r="J119" s="170">
        <f>ROUND(I119*H119,2)</f>
        <v>0</v>
      </c>
      <c r="K119" s="166" t="s">
        <v>774</v>
      </c>
      <c r="L119" s="171"/>
      <c r="M119" s="172" t="s">
        <v>35</v>
      </c>
      <c r="N119" s="173" t="s">
        <v>50</v>
      </c>
      <c r="P119" s="139">
        <f>O119*H119</f>
        <v>0</v>
      </c>
      <c r="Q119" s="139">
        <v>2.234</v>
      </c>
      <c r="R119" s="139">
        <f>Q119*H119</f>
        <v>1.175084</v>
      </c>
      <c r="S119" s="139">
        <v>0</v>
      </c>
      <c r="T119" s="140">
        <f>S119*H119</f>
        <v>0</v>
      </c>
      <c r="AR119" s="141" t="s">
        <v>216</v>
      </c>
      <c r="AT119" s="141" t="s">
        <v>213</v>
      </c>
      <c r="AU119" s="141" t="s">
        <v>88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217</v>
      </c>
      <c r="BM119" s="141" t="s">
        <v>807</v>
      </c>
    </row>
    <row r="120" spans="2:65" s="12" customFormat="1" x14ac:dyDescent="0.2">
      <c r="B120" s="143"/>
      <c r="D120" s="144" t="s">
        <v>195</v>
      </c>
      <c r="E120" s="145" t="s">
        <v>35</v>
      </c>
      <c r="F120" s="146" t="s">
        <v>808</v>
      </c>
      <c r="H120" s="145" t="s">
        <v>35</v>
      </c>
      <c r="I120" s="147"/>
      <c r="L120" s="143"/>
      <c r="M120" s="148"/>
      <c r="T120" s="149"/>
      <c r="AT120" s="145" t="s">
        <v>195</v>
      </c>
      <c r="AU120" s="145" t="s">
        <v>88</v>
      </c>
      <c r="AV120" s="12" t="s">
        <v>86</v>
      </c>
      <c r="AW120" s="12" t="s">
        <v>41</v>
      </c>
      <c r="AX120" s="12" t="s">
        <v>79</v>
      </c>
      <c r="AY120" s="145" t="s">
        <v>187</v>
      </c>
    </row>
    <row r="121" spans="2:65" s="12" customFormat="1" x14ac:dyDescent="0.2">
      <c r="B121" s="143"/>
      <c r="D121" s="144" t="s">
        <v>195</v>
      </c>
      <c r="E121" s="145" t="s">
        <v>35</v>
      </c>
      <c r="F121" s="146" t="s">
        <v>809</v>
      </c>
      <c r="H121" s="145" t="s">
        <v>35</v>
      </c>
      <c r="I121" s="147"/>
      <c r="L121" s="143"/>
      <c r="M121" s="148"/>
      <c r="T121" s="149"/>
      <c r="AT121" s="145" t="s">
        <v>195</v>
      </c>
      <c r="AU121" s="145" t="s">
        <v>88</v>
      </c>
      <c r="AV121" s="12" t="s">
        <v>86</v>
      </c>
      <c r="AW121" s="12" t="s">
        <v>41</v>
      </c>
      <c r="AX121" s="12" t="s">
        <v>79</v>
      </c>
      <c r="AY121" s="145" t="s">
        <v>187</v>
      </c>
    </row>
    <row r="122" spans="2:65" s="13" customFormat="1" x14ac:dyDescent="0.2">
      <c r="B122" s="150"/>
      <c r="D122" s="144" t="s">
        <v>195</v>
      </c>
      <c r="E122" s="151" t="s">
        <v>35</v>
      </c>
      <c r="F122" s="152" t="s">
        <v>810</v>
      </c>
      <c r="H122" s="153">
        <v>0.52600000000000002</v>
      </c>
      <c r="I122" s="154"/>
      <c r="L122" s="150"/>
      <c r="M122" s="155"/>
      <c r="T122" s="156"/>
      <c r="AT122" s="151" t="s">
        <v>195</v>
      </c>
      <c r="AU122" s="151" t="s">
        <v>88</v>
      </c>
      <c r="AV122" s="13" t="s">
        <v>88</v>
      </c>
      <c r="AW122" s="13" t="s">
        <v>41</v>
      </c>
      <c r="AX122" s="13" t="s">
        <v>79</v>
      </c>
      <c r="AY122" s="151" t="s">
        <v>187</v>
      </c>
    </row>
    <row r="123" spans="2:65" s="14" customFormat="1" x14ac:dyDescent="0.2">
      <c r="B123" s="157"/>
      <c r="D123" s="144" t="s">
        <v>195</v>
      </c>
      <c r="E123" s="158" t="s">
        <v>35</v>
      </c>
      <c r="F123" s="159" t="s">
        <v>201</v>
      </c>
      <c r="H123" s="160">
        <v>0.52600000000000002</v>
      </c>
      <c r="I123" s="161"/>
      <c r="L123" s="157"/>
      <c r="M123" s="162"/>
      <c r="T123" s="163"/>
      <c r="AT123" s="158" t="s">
        <v>195</v>
      </c>
      <c r="AU123" s="158" t="s">
        <v>88</v>
      </c>
      <c r="AV123" s="14" t="s">
        <v>193</v>
      </c>
      <c r="AW123" s="14" t="s">
        <v>41</v>
      </c>
      <c r="AX123" s="14" t="s">
        <v>86</v>
      </c>
      <c r="AY123" s="158" t="s">
        <v>187</v>
      </c>
    </row>
    <row r="124" spans="2:65" s="1" customFormat="1" ht="16.5" customHeight="1" x14ac:dyDescent="0.2">
      <c r="B124" s="33"/>
      <c r="C124" s="164" t="s">
        <v>227</v>
      </c>
      <c r="D124" s="164" t="s">
        <v>213</v>
      </c>
      <c r="E124" s="165" t="s">
        <v>811</v>
      </c>
      <c r="F124" s="166" t="s">
        <v>812</v>
      </c>
      <c r="G124" s="167" t="s">
        <v>204</v>
      </c>
      <c r="H124" s="168">
        <v>80</v>
      </c>
      <c r="I124" s="169"/>
      <c r="J124" s="170">
        <f>ROUND(I124*H124,2)</f>
        <v>0</v>
      </c>
      <c r="K124" s="166" t="s">
        <v>774</v>
      </c>
      <c r="L124" s="171"/>
      <c r="M124" s="172" t="s">
        <v>35</v>
      </c>
      <c r="N124" s="173" t="s">
        <v>50</v>
      </c>
      <c r="P124" s="139">
        <f>O124*H124</f>
        <v>0</v>
      </c>
      <c r="Q124" s="139">
        <v>2.1499999999999998E-2</v>
      </c>
      <c r="R124" s="139">
        <f>Q124*H124</f>
        <v>1.7199999999999998</v>
      </c>
      <c r="S124" s="139">
        <v>0</v>
      </c>
      <c r="T124" s="140">
        <f>S124*H124</f>
        <v>0</v>
      </c>
      <c r="AR124" s="141" t="s">
        <v>216</v>
      </c>
      <c r="AT124" s="141" t="s">
        <v>213</v>
      </c>
      <c r="AU124" s="141" t="s">
        <v>88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217</v>
      </c>
      <c r="BM124" s="141" t="s">
        <v>813</v>
      </c>
    </row>
    <row r="125" spans="2:65" s="12" customFormat="1" x14ac:dyDescent="0.2">
      <c r="B125" s="143"/>
      <c r="D125" s="144" t="s">
        <v>195</v>
      </c>
      <c r="E125" s="145" t="s">
        <v>35</v>
      </c>
      <c r="F125" s="146" t="s">
        <v>814</v>
      </c>
      <c r="H125" s="145" t="s">
        <v>35</v>
      </c>
      <c r="I125" s="147"/>
      <c r="L125" s="143"/>
      <c r="M125" s="148"/>
      <c r="T125" s="149"/>
      <c r="AT125" s="145" t="s">
        <v>195</v>
      </c>
      <c r="AU125" s="145" t="s">
        <v>88</v>
      </c>
      <c r="AV125" s="12" t="s">
        <v>86</v>
      </c>
      <c r="AW125" s="12" t="s">
        <v>41</v>
      </c>
      <c r="AX125" s="12" t="s">
        <v>79</v>
      </c>
      <c r="AY125" s="145" t="s">
        <v>187</v>
      </c>
    </row>
    <row r="126" spans="2:65" s="12" customFormat="1" x14ac:dyDescent="0.2">
      <c r="B126" s="143"/>
      <c r="D126" s="144" t="s">
        <v>195</v>
      </c>
      <c r="E126" s="145" t="s">
        <v>35</v>
      </c>
      <c r="F126" s="146" t="s">
        <v>815</v>
      </c>
      <c r="H126" s="145" t="s">
        <v>35</v>
      </c>
      <c r="I126" s="147"/>
      <c r="L126" s="143"/>
      <c r="M126" s="148"/>
      <c r="T126" s="149"/>
      <c r="AT126" s="145" t="s">
        <v>195</v>
      </c>
      <c r="AU126" s="145" t="s">
        <v>88</v>
      </c>
      <c r="AV126" s="12" t="s">
        <v>86</v>
      </c>
      <c r="AW126" s="12" t="s">
        <v>41</v>
      </c>
      <c r="AX126" s="12" t="s">
        <v>79</v>
      </c>
      <c r="AY126" s="145" t="s">
        <v>187</v>
      </c>
    </row>
    <row r="127" spans="2:65" s="13" customFormat="1" x14ac:dyDescent="0.2">
      <c r="B127" s="150"/>
      <c r="D127" s="144" t="s">
        <v>195</v>
      </c>
      <c r="E127" s="151" t="s">
        <v>35</v>
      </c>
      <c r="F127" s="152" t="s">
        <v>816</v>
      </c>
      <c r="H127" s="153">
        <v>80</v>
      </c>
      <c r="I127" s="154"/>
      <c r="L127" s="150"/>
      <c r="M127" s="155"/>
      <c r="T127" s="156"/>
      <c r="AT127" s="151" t="s">
        <v>195</v>
      </c>
      <c r="AU127" s="151" t="s">
        <v>88</v>
      </c>
      <c r="AV127" s="13" t="s">
        <v>88</v>
      </c>
      <c r="AW127" s="13" t="s">
        <v>41</v>
      </c>
      <c r="AX127" s="13" t="s">
        <v>79</v>
      </c>
      <c r="AY127" s="151" t="s">
        <v>187</v>
      </c>
    </row>
    <row r="128" spans="2:65" s="14" customFormat="1" x14ac:dyDescent="0.2">
      <c r="B128" s="157"/>
      <c r="D128" s="144" t="s">
        <v>195</v>
      </c>
      <c r="E128" s="158" t="s">
        <v>35</v>
      </c>
      <c r="F128" s="159" t="s">
        <v>201</v>
      </c>
      <c r="H128" s="160">
        <v>80</v>
      </c>
      <c r="I128" s="161"/>
      <c r="L128" s="157"/>
      <c r="M128" s="162"/>
      <c r="T128" s="163"/>
      <c r="AT128" s="158" t="s">
        <v>195</v>
      </c>
      <c r="AU128" s="158" t="s">
        <v>88</v>
      </c>
      <c r="AV128" s="14" t="s">
        <v>193</v>
      </c>
      <c r="AW128" s="14" t="s">
        <v>41</v>
      </c>
      <c r="AX128" s="14" t="s">
        <v>86</v>
      </c>
      <c r="AY128" s="158" t="s">
        <v>187</v>
      </c>
    </row>
    <row r="129" spans="2:65" s="1" customFormat="1" ht="16.5" customHeight="1" x14ac:dyDescent="0.2">
      <c r="B129" s="33"/>
      <c r="C129" s="164" t="s">
        <v>235</v>
      </c>
      <c r="D129" s="164" t="s">
        <v>213</v>
      </c>
      <c r="E129" s="165" t="s">
        <v>817</v>
      </c>
      <c r="F129" s="166" t="s">
        <v>818</v>
      </c>
      <c r="G129" s="167" t="s">
        <v>795</v>
      </c>
      <c r="H129" s="168">
        <v>6.6219999999999999</v>
      </c>
      <c r="I129" s="169"/>
      <c r="J129" s="170">
        <f>ROUND(I129*H129,2)</f>
        <v>0</v>
      </c>
      <c r="K129" s="166" t="s">
        <v>774</v>
      </c>
      <c r="L129" s="171"/>
      <c r="M129" s="172" t="s">
        <v>35</v>
      </c>
      <c r="N129" s="173" t="s">
        <v>50</v>
      </c>
      <c r="P129" s="139">
        <f>O129*H129</f>
        <v>0</v>
      </c>
      <c r="Q129" s="139">
        <v>1</v>
      </c>
      <c r="R129" s="139">
        <f>Q129*H129</f>
        <v>6.6219999999999999</v>
      </c>
      <c r="S129" s="139">
        <v>0</v>
      </c>
      <c r="T129" s="140">
        <f>S129*H129</f>
        <v>0</v>
      </c>
      <c r="AR129" s="141" t="s">
        <v>216</v>
      </c>
      <c r="AT129" s="141" t="s">
        <v>213</v>
      </c>
      <c r="AU129" s="141" t="s">
        <v>88</v>
      </c>
      <c r="AY129" s="17" t="s">
        <v>187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7" t="s">
        <v>86</v>
      </c>
      <c r="BK129" s="142">
        <f>ROUND(I129*H129,2)</f>
        <v>0</v>
      </c>
      <c r="BL129" s="17" t="s">
        <v>217</v>
      </c>
      <c r="BM129" s="141" t="s">
        <v>819</v>
      </c>
    </row>
    <row r="130" spans="2:65" s="12" customFormat="1" x14ac:dyDescent="0.2">
      <c r="B130" s="143"/>
      <c r="D130" s="144" t="s">
        <v>195</v>
      </c>
      <c r="E130" s="145" t="s">
        <v>35</v>
      </c>
      <c r="F130" s="146" t="s">
        <v>820</v>
      </c>
      <c r="H130" s="145" t="s">
        <v>35</v>
      </c>
      <c r="I130" s="147"/>
      <c r="L130" s="143"/>
      <c r="M130" s="148"/>
      <c r="T130" s="149"/>
      <c r="AT130" s="145" t="s">
        <v>195</v>
      </c>
      <c r="AU130" s="145" t="s">
        <v>88</v>
      </c>
      <c r="AV130" s="12" t="s">
        <v>86</v>
      </c>
      <c r="AW130" s="12" t="s">
        <v>41</v>
      </c>
      <c r="AX130" s="12" t="s">
        <v>79</v>
      </c>
      <c r="AY130" s="145" t="s">
        <v>187</v>
      </c>
    </row>
    <row r="131" spans="2:65" s="13" customFormat="1" x14ac:dyDescent="0.2">
      <c r="B131" s="150"/>
      <c r="D131" s="144" t="s">
        <v>195</v>
      </c>
      <c r="E131" s="151" t="s">
        <v>35</v>
      </c>
      <c r="F131" s="152" t="s">
        <v>821</v>
      </c>
      <c r="H131" s="153">
        <v>1.02</v>
      </c>
      <c r="I131" s="154"/>
      <c r="L131" s="150"/>
      <c r="M131" s="155"/>
      <c r="T131" s="156"/>
      <c r="AT131" s="151" t="s">
        <v>195</v>
      </c>
      <c r="AU131" s="151" t="s">
        <v>88</v>
      </c>
      <c r="AV131" s="13" t="s">
        <v>88</v>
      </c>
      <c r="AW131" s="13" t="s">
        <v>41</v>
      </c>
      <c r="AX131" s="13" t="s">
        <v>79</v>
      </c>
      <c r="AY131" s="151" t="s">
        <v>187</v>
      </c>
    </row>
    <row r="132" spans="2:65" s="13" customFormat="1" x14ac:dyDescent="0.2">
      <c r="B132" s="150"/>
      <c r="D132" s="144" t="s">
        <v>195</v>
      </c>
      <c r="E132" s="151" t="s">
        <v>35</v>
      </c>
      <c r="F132" s="152" t="s">
        <v>822</v>
      </c>
      <c r="H132" s="153">
        <v>3.9020000000000001</v>
      </c>
      <c r="I132" s="154"/>
      <c r="L132" s="150"/>
      <c r="M132" s="155"/>
      <c r="T132" s="156"/>
      <c r="AT132" s="151" t="s">
        <v>195</v>
      </c>
      <c r="AU132" s="151" t="s">
        <v>88</v>
      </c>
      <c r="AV132" s="13" t="s">
        <v>88</v>
      </c>
      <c r="AW132" s="13" t="s">
        <v>41</v>
      </c>
      <c r="AX132" s="13" t="s">
        <v>79</v>
      </c>
      <c r="AY132" s="151" t="s">
        <v>187</v>
      </c>
    </row>
    <row r="133" spans="2:65" s="12" customFormat="1" x14ac:dyDescent="0.2">
      <c r="B133" s="143"/>
      <c r="D133" s="144" t="s">
        <v>195</v>
      </c>
      <c r="E133" s="145" t="s">
        <v>35</v>
      </c>
      <c r="F133" s="146" t="s">
        <v>823</v>
      </c>
      <c r="H133" s="145" t="s">
        <v>35</v>
      </c>
      <c r="I133" s="147"/>
      <c r="L133" s="143"/>
      <c r="M133" s="148"/>
      <c r="T133" s="149"/>
      <c r="AT133" s="145" t="s">
        <v>195</v>
      </c>
      <c r="AU133" s="145" t="s">
        <v>88</v>
      </c>
      <c r="AV133" s="12" t="s">
        <v>86</v>
      </c>
      <c r="AW133" s="12" t="s">
        <v>41</v>
      </c>
      <c r="AX133" s="12" t="s">
        <v>79</v>
      </c>
      <c r="AY133" s="145" t="s">
        <v>187</v>
      </c>
    </row>
    <row r="134" spans="2:65" s="13" customFormat="1" x14ac:dyDescent="0.2">
      <c r="B134" s="150"/>
      <c r="D134" s="144" t="s">
        <v>195</v>
      </c>
      <c r="E134" s="151" t="s">
        <v>35</v>
      </c>
      <c r="F134" s="152" t="s">
        <v>824</v>
      </c>
      <c r="H134" s="153">
        <v>1.7</v>
      </c>
      <c r="I134" s="154"/>
      <c r="L134" s="150"/>
      <c r="M134" s="155"/>
      <c r="T134" s="156"/>
      <c r="AT134" s="151" t="s">
        <v>195</v>
      </c>
      <c r="AU134" s="151" t="s">
        <v>88</v>
      </c>
      <c r="AV134" s="13" t="s">
        <v>88</v>
      </c>
      <c r="AW134" s="13" t="s">
        <v>41</v>
      </c>
      <c r="AX134" s="13" t="s">
        <v>79</v>
      </c>
      <c r="AY134" s="151" t="s">
        <v>187</v>
      </c>
    </row>
    <row r="135" spans="2:65" s="14" customFormat="1" x14ac:dyDescent="0.2">
      <c r="B135" s="157"/>
      <c r="D135" s="144" t="s">
        <v>195</v>
      </c>
      <c r="E135" s="158" t="s">
        <v>35</v>
      </c>
      <c r="F135" s="159" t="s">
        <v>201</v>
      </c>
      <c r="H135" s="160">
        <v>6.6219999999999999</v>
      </c>
      <c r="I135" s="161"/>
      <c r="L135" s="157"/>
      <c r="M135" s="162"/>
      <c r="T135" s="163"/>
      <c r="AT135" s="158" t="s">
        <v>195</v>
      </c>
      <c r="AU135" s="158" t="s">
        <v>88</v>
      </c>
      <c r="AV135" s="14" t="s">
        <v>193</v>
      </c>
      <c r="AW135" s="14" t="s">
        <v>41</v>
      </c>
      <c r="AX135" s="14" t="s">
        <v>86</v>
      </c>
      <c r="AY135" s="158" t="s">
        <v>187</v>
      </c>
    </row>
    <row r="136" spans="2:65" s="11" customFormat="1" ht="25.9" customHeight="1" x14ac:dyDescent="0.2">
      <c r="B136" s="120"/>
      <c r="D136" s="121" t="s">
        <v>78</v>
      </c>
      <c r="E136" s="122" t="s">
        <v>213</v>
      </c>
      <c r="F136" s="122" t="s">
        <v>825</v>
      </c>
      <c r="I136" s="123"/>
      <c r="J136" s="124">
        <f>BK136</f>
        <v>0</v>
      </c>
      <c r="L136" s="120"/>
      <c r="M136" s="125"/>
      <c r="P136" s="126">
        <f>P137</f>
        <v>0</v>
      </c>
      <c r="R136" s="126">
        <f>R137</f>
        <v>0</v>
      </c>
      <c r="T136" s="127">
        <f>T137</f>
        <v>11.27</v>
      </c>
      <c r="AR136" s="121" t="s">
        <v>207</v>
      </c>
      <c r="AT136" s="128" t="s">
        <v>78</v>
      </c>
      <c r="AU136" s="128" t="s">
        <v>79</v>
      </c>
      <c r="AY136" s="121" t="s">
        <v>187</v>
      </c>
      <c r="BK136" s="129">
        <f>BK137</f>
        <v>0</v>
      </c>
    </row>
    <row r="137" spans="2:65" s="11" customFormat="1" ht="22.9" customHeight="1" x14ac:dyDescent="0.2">
      <c r="B137" s="120"/>
      <c r="D137" s="121" t="s">
        <v>78</v>
      </c>
      <c r="E137" s="174" t="s">
        <v>826</v>
      </c>
      <c r="F137" s="174" t="s">
        <v>827</v>
      </c>
      <c r="I137" s="123"/>
      <c r="J137" s="175">
        <f>BK137</f>
        <v>0</v>
      </c>
      <c r="L137" s="120"/>
      <c r="M137" s="125"/>
      <c r="P137" s="126">
        <f>SUM(P138:P214)</f>
        <v>0</v>
      </c>
      <c r="R137" s="126">
        <f>SUM(R138:R214)</f>
        <v>0</v>
      </c>
      <c r="T137" s="127">
        <f>SUM(T138:T214)</f>
        <v>11.27</v>
      </c>
      <c r="AR137" s="121" t="s">
        <v>207</v>
      </c>
      <c r="AT137" s="128" t="s">
        <v>78</v>
      </c>
      <c r="AU137" s="128" t="s">
        <v>86</v>
      </c>
      <c r="AY137" s="121" t="s">
        <v>187</v>
      </c>
      <c r="BK137" s="129">
        <f>SUM(BK138:BK214)</f>
        <v>0</v>
      </c>
    </row>
    <row r="138" spans="2:65" s="1" customFormat="1" ht="33" customHeight="1" x14ac:dyDescent="0.2">
      <c r="B138" s="33"/>
      <c r="C138" s="130" t="s">
        <v>239</v>
      </c>
      <c r="D138" s="130" t="s">
        <v>188</v>
      </c>
      <c r="E138" s="131" t="s">
        <v>828</v>
      </c>
      <c r="F138" s="132" t="s">
        <v>829</v>
      </c>
      <c r="G138" s="133" t="s">
        <v>806</v>
      </c>
      <c r="H138" s="134">
        <v>25.875</v>
      </c>
      <c r="I138" s="135"/>
      <c r="J138" s="136">
        <f>ROUND(I138*H138,2)</f>
        <v>0</v>
      </c>
      <c r="K138" s="132" t="s">
        <v>774</v>
      </c>
      <c r="L138" s="33"/>
      <c r="M138" s="137" t="s">
        <v>35</v>
      </c>
      <c r="N138" s="138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193</v>
      </c>
      <c r="AT138" s="141" t="s">
        <v>188</v>
      </c>
      <c r="AU138" s="141" t="s">
        <v>88</v>
      </c>
      <c r="AY138" s="17" t="s">
        <v>187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86</v>
      </c>
      <c r="BK138" s="142">
        <f>ROUND(I138*H138,2)</f>
        <v>0</v>
      </c>
      <c r="BL138" s="17" t="s">
        <v>193</v>
      </c>
      <c r="BM138" s="141" t="s">
        <v>830</v>
      </c>
    </row>
    <row r="139" spans="2:65" s="1" customFormat="1" x14ac:dyDescent="0.2">
      <c r="B139" s="33"/>
      <c r="D139" s="184" t="s">
        <v>788</v>
      </c>
      <c r="F139" s="185" t="s">
        <v>831</v>
      </c>
      <c r="I139" s="177"/>
      <c r="L139" s="33"/>
      <c r="M139" s="178"/>
      <c r="T139" s="54"/>
      <c r="AT139" s="17" t="s">
        <v>788</v>
      </c>
      <c r="AU139" s="17" t="s">
        <v>88</v>
      </c>
    </row>
    <row r="140" spans="2:65" s="12" customFormat="1" x14ac:dyDescent="0.2">
      <c r="B140" s="143"/>
      <c r="D140" s="144" t="s">
        <v>195</v>
      </c>
      <c r="E140" s="145" t="s">
        <v>35</v>
      </c>
      <c r="F140" s="146" t="s">
        <v>832</v>
      </c>
      <c r="H140" s="145" t="s">
        <v>35</v>
      </c>
      <c r="I140" s="147"/>
      <c r="L140" s="143"/>
      <c r="M140" s="148"/>
      <c r="T140" s="149"/>
      <c r="AT140" s="145" t="s">
        <v>195</v>
      </c>
      <c r="AU140" s="145" t="s">
        <v>88</v>
      </c>
      <c r="AV140" s="12" t="s">
        <v>86</v>
      </c>
      <c r="AW140" s="12" t="s">
        <v>41</v>
      </c>
      <c r="AX140" s="12" t="s">
        <v>79</v>
      </c>
      <c r="AY140" s="145" t="s">
        <v>187</v>
      </c>
    </row>
    <row r="141" spans="2:65" s="13" customFormat="1" x14ac:dyDescent="0.2">
      <c r="B141" s="150"/>
      <c r="D141" s="144" t="s">
        <v>195</v>
      </c>
      <c r="E141" s="151" t="s">
        <v>35</v>
      </c>
      <c r="F141" s="152" t="s">
        <v>833</v>
      </c>
      <c r="H141" s="153">
        <v>2</v>
      </c>
      <c r="I141" s="154"/>
      <c r="L141" s="150"/>
      <c r="M141" s="155"/>
      <c r="T141" s="156"/>
      <c r="AT141" s="151" t="s">
        <v>195</v>
      </c>
      <c r="AU141" s="151" t="s">
        <v>88</v>
      </c>
      <c r="AV141" s="13" t="s">
        <v>88</v>
      </c>
      <c r="AW141" s="13" t="s">
        <v>41</v>
      </c>
      <c r="AX141" s="13" t="s">
        <v>79</v>
      </c>
      <c r="AY141" s="151" t="s">
        <v>187</v>
      </c>
    </row>
    <row r="142" spans="2:65" s="12" customFormat="1" x14ac:dyDescent="0.2">
      <c r="B142" s="143"/>
      <c r="D142" s="144" t="s">
        <v>195</v>
      </c>
      <c r="E142" s="145" t="s">
        <v>35</v>
      </c>
      <c r="F142" s="146" t="s">
        <v>834</v>
      </c>
      <c r="H142" s="145" t="s">
        <v>35</v>
      </c>
      <c r="I142" s="147"/>
      <c r="L142" s="143"/>
      <c r="M142" s="148"/>
      <c r="T142" s="149"/>
      <c r="AT142" s="145" t="s">
        <v>195</v>
      </c>
      <c r="AU142" s="145" t="s">
        <v>88</v>
      </c>
      <c r="AV142" s="12" t="s">
        <v>86</v>
      </c>
      <c r="AW142" s="12" t="s">
        <v>41</v>
      </c>
      <c r="AX142" s="12" t="s">
        <v>79</v>
      </c>
      <c r="AY142" s="145" t="s">
        <v>187</v>
      </c>
    </row>
    <row r="143" spans="2:65" s="13" customFormat="1" x14ac:dyDescent="0.2">
      <c r="B143" s="150"/>
      <c r="D143" s="144" t="s">
        <v>195</v>
      </c>
      <c r="E143" s="151" t="s">
        <v>35</v>
      </c>
      <c r="F143" s="152" t="s">
        <v>835</v>
      </c>
      <c r="H143" s="153">
        <v>9</v>
      </c>
      <c r="I143" s="154"/>
      <c r="L143" s="150"/>
      <c r="M143" s="155"/>
      <c r="T143" s="156"/>
      <c r="AT143" s="151" t="s">
        <v>195</v>
      </c>
      <c r="AU143" s="151" t="s">
        <v>88</v>
      </c>
      <c r="AV143" s="13" t="s">
        <v>88</v>
      </c>
      <c r="AW143" s="13" t="s">
        <v>41</v>
      </c>
      <c r="AX143" s="13" t="s">
        <v>79</v>
      </c>
      <c r="AY143" s="151" t="s">
        <v>187</v>
      </c>
    </row>
    <row r="144" spans="2:65" s="12" customFormat="1" x14ac:dyDescent="0.2">
      <c r="B144" s="143"/>
      <c r="D144" s="144" t="s">
        <v>195</v>
      </c>
      <c r="E144" s="145" t="s">
        <v>35</v>
      </c>
      <c r="F144" s="146" t="s">
        <v>836</v>
      </c>
      <c r="H144" s="145" t="s">
        <v>35</v>
      </c>
      <c r="I144" s="147"/>
      <c r="L144" s="143"/>
      <c r="M144" s="148"/>
      <c r="T144" s="149"/>
      <c r="AT144" s="145" t="s">
        <v>195</v>
      </c>
      <c r="AU144" s="145" t="s">
        <v>88</v>
      </c>
      <c r="AV144" s="12" t="s">
        <v>86</v>
      </c>
      <c r="AW144" s="12" t="s">
        <v>41</v>
      </c>
      <c r="AX144" s="12" t="s">
        <v>79</v>
      </c>
      <c r="AY144" s="145" t="s">
        <v>187</v>
      </c>
    </row>
    <row r="145" spans="2:65" s="13" customFormat="1" x14ac:dyDescent="0.2">
      <c r="B145" s="150"/>
      <c r="D145" s="144" t="s">
        <v>195</v>
      </c>
      <c r="E145" s="151" t="s">
        <v>35</v>
      </c>
      <c r="F145" s="152" t="s">
        <v>837</v>
      </c>
      <c r="H145" s="153">
        <v>7.875</v>
      </c>
      <c r="I145" s="154"/>
      <c r="L145" s="150"/>
      <c r="M145" s="155"/>
      <c r="T145" s="156"/>
      <c r="AT145" s="151" t="s">
        <v>195</v>
      </c>
      <c r="AU145" s="151" t="s">
        <v>88</v>
      </c>
      <c r="AV145" s="13" t="s">
        <v>88</v>
      </c>
      <c r="AW145" s="13" t="s">
        <v>41</v>
      </c>
      <c r="AX145" s="13" t="s">
        <v>79</v>
      </c>
      <c r="AY145" s="151" t="s">
        <v>187</v>
      </c>
    </row>
    <row r="146" spans="2:65" s="12" customFormat="1" x14ac:dyDescent="0.2">
      <c r="B146" s="143"/>
      <c r="D146" s="144" t="s">
        <v>195</v>
      </c>
      <c r="E146" s="145" t="s">
        <v>35</v>
      </c>
      <c r="F146" s="146" t="s">
        <v>838</v>
      </c>
      <c r="H146" s="145" t="s">
        <v>35</v>
      </c>
      <c r="I146" s="147"/>
      <c r="L146" s="143"/>
      <c r="M146" s="148"/>
      <c r="T146" s="149"/>
      <c r="AT146" s="145" t="s">
        <v>195</v>
      </c>
      <c r="AU146" s="145" t="s">
        <v>88</v>
      </c>
      <c r="AV146" s="12" t="s">
        <v>86</v>
      </c>
      <c r="AW146" s="12" t="s">
        <v>41</v>
      </c>
      <c r="AX146" s="12" t="s">
        <v>79</v>
      </c>
      <c r="AY146" s="145" t="s">
        <v>187</v>
      </c>
    </row>
    <row r="147" spans="2:65" s="13" customFormat="1" x14ac:dyDescent="0.2">
      <c r="B147" s="150"/>
      <c r="D147" s="144" t="s">
        <v>195</v>
      </c>
      <c r="E147" s="151" t="s">
        <v>35</v>
      </c>
      <c r="F147" s="152" t="s">
        <v>227</v>
      </c>
      <c r="H147" s="153">
        <v>7</v>
      </c>
      <c r="I147" s="154"/>
      <c r="L147" s="150"/>
      <c r="M147" s="155"/>
      <c r="T147" s="156"/>
      <c r="AT147" s="151" t="s">
        <v>195</v>
      </c>
      <c r="AU147" s="151" t="s">
        <v>88</v>
      </c>
      <c r="AV147" s="13" t="s">
        <v>88</v>
      </c>
      <c r="AW147" s="13" t="s">
        <v>41</v>
      </c>
      <c r="AX147" s="13" t="s">
        <v>79</v>
      </c>
      <c r="AY147" s="151" t="s">
        <v>187</v>
      </c>
    </row>
    <row r="148" spans="2:65" s="14" customFormat="1" x14ac:dyDescent="0.2">
      <c r="B148" s="157"/>
      <c r="D148" s="144" t="s">
        <v>195</v>
      </c>
      <c r="E148" s="158" t="s">
        <v>839</v>
      </c>
      <c r="F148" s="159" t="s">
        <v>201</v>
      </c>
      <c r="H148" s="160">
        <v>25.875</v>
      </c>
      <c r="I148" s="161"/>
      <c r="L148" s="157"/>
      <c r="M148" s="162"/>
      <c r="T148" s="163"/>
      <c r="AT148" s="158" t="s">
        <v>195</v>
      </c>
      <c r="AU148" s="158" t="s">
        <v>88</v>
      </c>
      <c r="AV148" s="14" t="s">
        <v>193</v>
      </c>
      <c r="AW148" s="14" t="s">
        <v>41</v>
      </c>
      <c r="AX148" s="14" t="s">
        <v>86</v>
      </c>
      <c r="AY148" s="158" t="s">
        <v>187</v>
      </c>
    </row>
    <row r="149" spans="2:65" s="1" customFormat="1" ht="37.9" customHeight="1" x14ac:dyDescent="0.2">
      <c r="B149" s="33"/>
      <c r="C149" s="130" t="s">
        <v>243</v>
      </c>
      <c r="D149" s="130" t="s">
        <v>188</v>
      </c>
      <c r="E149" s="131" t="s">
        <v>840</v>
      </c>
      <c r="F149" s="132" t="s">
        <v>841</v>
      </c>
      <c r="G149" s="133" t="s">
        <v>191</v>
      </c>
      <c r="H149" s="134">
        <v>3</v>
      </c>
      <c r="I149" s="135"/>
      <c r="J149" s="136">
        <f>ROUND(I149*H149,2)</f>
        <v>0</v>
      </c>
      <c r="K149" s="132" t="s">
        <v>774</v>
      </c>
      <c r="L149" s="33"/>
      <c r="M149" s="137" t="s">
        <v>35</v>
      </c>
      <c r="N149" s="138" t="s">
        <v>50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193</v>
      </c>
      <c r="AT149" s="141" t="s">
        <v>188</v>
      </c>
      <c r="AU149" s="141" t="s">
        <v>88</v>
      </c>
      <c r="AY149" s="17" t="s">
        <v>187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7" t="s">
        <v>86</v>
      </c>
      <c r="BK149" s="142">
        <f>ROUND(I149*H149,2)</f>
        <v>0</v>
      </c>
      <c r="BL149" s="17" t="s">
        <v>193</v>
      </c>
      <c r="BM149" s="141" t="s">
        <v>842</v>
      </c>
    </row>
    <row r="150" spans="2:65" s="1" customFormat="1" x14ac:dyDescent="0.2">
      <c r="B150" s="33"/>
      <c r="D150" s="184" t="s">
        <v>788</v>
      </c>
      <c r="F150" s="185" t="s">
        <v>843</v>
      </c>
      <c r="I150" s="177"/>
      <c r="L150" s="33"/>
      <c r="M150" s="178"/>
      <c r="T150" s="54"/>
      <c r="AT150" s="17" t="s">
        <v>788</v>
      </c>
      <c r="AU150" s="17" t="s">
        <v>88</v>
      </c>
    </row>
    <row r="151" spans="2:65" s="12" customFormat="1" x14ac:dyDescent="0.2">
      <c r="B151" s="143"/>
      <c r="D151" s="144" t="s">
        <v>195</v>
      </c>
      <c r="E151" s="145" t="s">
        <v>35</v>
      </c>
      <c r="F151" s="146" t="s">
        <v>304</v>
      </c>
      <c r="H151" s="145" t="s">
        <v>35</v>
      </c>
      <c r="I151" s="147"/>
      <c r="L151" s="143"/>
      <c r="M151" s="148"/>
      <c r="T151" s="149"/>
      <c r="AT151" s="145" t="s">
        <v>195</v>
      </c>
      <c r="AU151" s="145" t="s">
        <v>88</v>
      </c>
      <c r="AV151" s="12" t="s">
        <v>86</v>
      </c>
      <c r="AW151" s="12" t="s">
        <v>41</v>
      </c>
      <c r="AX151" s="12" t="s">
        <v>79</v>
      </c>
      <c r="AY151" s="145" t="s">
        <v>187</v>
      </c>
    </row>
    <row r="152" spans="2:65" s="13" customFormat="1" x14ac:dyDescent="0.2">
      <c r="B152" s="150"/>
      <c r="D152" s="144" t="s">
        <v>195</v>
      </c>
      <c r="E152" s="151" t="s">
        <v>35</v>
      </c>
      <c r="F152" s="152" t="s">
        <v>207</v>
      </c>
      <c r="H152" s="153">
        <v>3</v>
      </c>
      <c r="I152" s="154"/>
      <c r="L152" s="150"/>
      <c r="M152" s="155"/>
      <c r="T152" s="156"/>
      <c r="AT152" s="151" t="s">
        <v>195</v>
      </c>
      <c r="AU152" s="151" t="s">
        <v>88</v>
      </c>
      <c r="AV152" s="13" t="s">
        <v>88</v>
      </c>
      <c r="AW152" s="13" t="s">
        <v>41</v>
      </c>
      <c r="AX152" s="13" t="s">
        <v>86</v>
      </c>
      <c r="AY152" s="151" t="s">
        <v>187</v>
      </c>
    </row>
    <row r="153" spans="2:65" s="1" customFormat="1" ht="37.9" customHeight="1" x14ac:dyDescent="0.2">
      <c r="B153" s="33"/>
      <c r="C153" s="130" t="s">
        <v>247</v>
      </c>
      <c r="D153" s="130" t="s">
        <v>188</v>
      </c>
      <c r="E153" s="131" t="s">
        <v>844</v>
      </c>
      <c r="F153" s="132" t="s">
        <v>845</v>
      </c>
      <c r="G153" s="133" t="s">
        <v>191</v>
      </c>
      <c r="H153" s="134">
        <v>1342</v>
      </c>
      <c r="I153" s="135"/>
      <c r="J153" s="136">
        <f>ROUND(I153*H153,2)</f>
        <v>0</v>
      </c>
      <c r="K153" s="132" t="s">
        <v>774</v>
      </c>
      <c r="L153" s="33"/>
      <c r="M153" s="137" t="s">
        <v>35</v>
      </c>
      <c r="N153" s="138" t="s">
        <v>50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193</v>
      </c>
      <c r="AT153" s="141" t="s">
        <v>188</v>
      </c>
      <c r="AU153" s="141" t="s">
        <v>88</v>
      </c>
      <c r="AY153" s="17" t="s">
        <v>187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7" t="s">
        <v>86</v>
      </c>
      <c r="BK153" s="142">
        <f>ROUND(I153*H153,2)</f>
        <v>0</v>
      </c>
      <c r="BL153" s="17" t="s">
        <v>193</v>
      </c>
      <c r="BM153" s="141" t="s">
        <v>846</v>
      </c>
    </row>
    <row r="154" spans="2:65" s="1" customFormat="1" x14ac:dyDescent="0.2">
      <c r="B154" s="33"/>
      <c r="D154" s="184" t="s">
        <v>788</v>
      </c>
      <c r="F154" s="185" t="s">
        <v>847</v>
      </c>
      <c r="I154" s="177"/>
      <c r="L154" s="33"/>
      <c r="M154" s="178"/>
      <c r="T154" s="54"/>
      <c r="AT154" s="17" t="s">
        <v>788</v>
      </c>
      <c r="AU154" s="17" t="s">
        <v>88</v>
      </c>
    </row>
    <row r="155" spans="2:65" s="12" customFormat="1" x14ac:dyDescent="0.2">
      <c r="B155" s="143"/>
      <c r="D155" s="144" t="s">
        <v>195</v>
      </c>
      <c r="E155" s="145" t="s">
        <v>35</v>
      </c>
      <c r="F155" s="146" t="s">
        <v>304</v>
      </c>
      <c r="H155" s="145" t="s">
        <v>35</v>
      </c>
      <c r="I155" s="147"/>
      <c r="L155" s="143"/>
      <c r="M155" s="148"/>
      <c r="T155" s="149"/>
      <c r="AT155" s="145" t="s">
        <v>195</v>
      </c>
      <c r="AU155" s="145" t="s">
        <v>88</v>
      </c>
      <c r="AV155" s="12" t="s">
        <v>86</v>
      </c>
      <c r="AW155" s="12" t="s">
        <v>41</v>
      </c>
      <c r="AX155" s="12" t="s">
        <v>79</v>
      </c>
      <c r="AY155" s="145" t="s">
        <v>187</v>
      </c>
    </row>
    <row r="156" spans="2:65" s="13" customFormat="1" x14ac:dyDescent="0.2">
      <c r="B156" s="150"/>
      <c r="D156" s="144" t="s">
        <v>195</v>
      </c>
      <c r="E156" s="151" t="s">
        <v>35</v>
      </c>
      <c r="F156" s="152" t="s">
        <v>848</v>
      </c>
      <c r="H156" s="153">
        <v>1342</v>
      </c>
      <c r="I156" s="154"/>
      <c r="L156" s="150"/>
      <c r="M156" s="155"/>
      <c r="T156" s="156"/>
      <c r="AT156" s="151" t="s">
        <v>195</v>
      </c>
      <c r="AU156" s="151" t="s">
        <v>88</v>
      </c>
      <c r="AV156" s="13" t="s">
        <v>88</v>
      </c>
      <c r="AW156" s="13" t="s">
        <v>41</v>
      </c>
      <c r="AX156" s="13" t="s">
        <v>79</v>
      </c>
      <c r="AY156" s="151" t="s">
        <v>187</v>
      </c>
    </row>
    <row r="157" spans="2:65" s="14" customFormat="1" x14ac:dyDescent="0.2">
      <c r="B157" s="157"/>
      <c r="D157" s="144" t="s">
        <v>195</v>
      </c>
      <c r="E157" s="158" t="s">
        <v>35</v>
      </c>
      <c r="F157" s="159" t="s">
        <v>201</v>
      </c>
      <c r="H157" s="160">
        <v>1342</v>
      </c>
      <c r="I157" s="161"/>
      <c r="L157" s="157"/>
      <c r="M157" s="162"/>
      <c r="T157" s="163"/>
      <c r="AT157" s="158" t="s">
        <v>195</v>
      </c>
      <c r="AU157" s="158" t="s">
        <v>88</v>
      </c>
      <c r="AV157" s="14" t="s">
        <v>193</v>
      </c>
      <c r="AW157" s="14" t="s">
        <v>41</v>
      </c>
      <c r="AX157" s="14" t="s">
        <v>86</v>
      </c>
      <c r="AY157" s="158" t="s">
        <v>187</v>
      </c>
    </row>
    <row r="158" spans="2:65" s="1" customFormat="1" ht="37.9" customHeight="1" x14ac:dyDescent="0.2">
      <c r="B158" s="33"/>
      <c r="C158" s="130" t="s">
        <v>253</v>
      </c>
      <c r="D158" s="130" t="s">
        <v>188</v>
      </c>
      <c r="E158" s="131" t="s">
        <v>849</v>
      </c>
      <c r="F158" s="132" t="s">
        <v>850</v>
      </c>
      <c r="G158" s="133" t="s">
        <v>191</v>
      </c>
      <c r="H158" s="134">
        <v>505</v>
      </c>
      <c r="I158" s="135"/>
      <c r="J158" s="136">
        <f>ROUND(I158*H158,2)</f>
        <v>0</v>
      </c>
      <c r="K158" s="132" t="s">
        <v>774</v>
      </c>
      <c r="L158" s="33"/>
      <c r="M158" s="137" t="s">
        <v>35</v>
      </c>
      <c r="N158" s="138" t="s">
        <v>50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193</v>
      </c>
      <c r="AT158" s="141" t="s">
        <v>188</v>
      </c>
      <c r="AU158" s="141" t="s">
        <v>88</v>
      </c>
      <c r="AY158" s="17" t="s">
        <v>187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7" t="s">
        <v>86</v>
      </c>
      <c r="BK158" s="142">
        <f>ROUND(I158*H158,2)</f>
        <v>0</v>
      </c>
      <c r="BL158" s="17" t="s">
        <v>193</v>
      </c>
      <c r="BM158" s="141" t="s">
        <v>851</v>
      </c>
    </row>
    <row r="159" spans="2:65" s="1" customFormat="1" x14ac:dyDescent="0.2">
      <c r="B159" s="33"/>
      <c r="D159" s="184" t="s">
        <v>788</v>
      </c>
      <c r="F159" s="185" t="s">
        <v>852</v>
      </c>
      <c r="I159" s="177"/>
      <c r="L159" s="33"/>
      <c r="M159" s="178"/>
      <c r="T159" s="54"/>
      <c r="AT159" s="17" t="s">
        <v>788</v>
      </c>
      <c r="AU159" s="17" t="s">
        <v>88</v>
      </c>
    </row>
    <row r="160" spans="2:65" s="12" customFormat="1" x14ac:dyDescent="0.2">
      <c r="B160" s="143"/>
      <c r="D160" s="144" t="s">
        <v>195</v>
      </c>
      <c r="E160" s="145" t="s">
        <v>35</v>
      </c>
      <c r="F160" s="146" t="s">
        <v>304</v>
      </c>
      <c r="H160" s="145" t="s">
        <v>35</v>
      </c>
      <c r="I160" s="147"/>
      <c r="L160" s="143"/>
      <c r="M160" s="148"/>
      <c r="T160" s="149"/>
      <c r="AT160" s="145" t="s">
        <v>195</v>
      </c>
      <c r="AU160" s="145" t="s">
        <v>88</v>
      </c>
      <c r="AV160" s="12" t="s">
        <v>86</v>
      </c>
      <c r="AW160" s="12" t="s">
        <v>41</v>
      </c>
      <c r="AX160" s="12" t="s">
        <v>79</v>
      </c>
      <c r="AY160" s="145" t="s">
        <v>187</v>
      </c>
    </row>
    <row r="161" spans="2:65" s="13" customFormat="1" x14ac:dyDescent="0.2">
      <c r="B161" s="150"/>
      <c r="D161" s="144" t="s">
        <v>195</v>
      </c>
      <c r="E161" s="151" t="s">
        <v>35</v>
      </c>
      <c r="F161" s="152" t="s">
        <v>853</v>
      </c>
      <c r="H161" s="153">
        <v>505</v>
      </c>
      <c r="I161" s="154"/>
      <c r="L161" s="150"/>
      <c r="M161" s="155"/>
      <c r="T161" s="156"/>
      <c r="AT161" s="151" t="s">
        <v>195</v>
      </c>
      <c r="AU161" s="151" t="s">
        <v>88</v>
      </c>
      <c r="AV161" s="13" t="s">
        <v>88</v>
      </c>
      <c r="AW161" s="13" t="s">
        <v>41</v>
      </c>
      <c r="AX161" s="13" t="s">
        <v>79</v>
      </c>
      <c r="AY161" s="151" t="s">
        <v>187</v>
      </c>
    </row>
    <row r="162" spans="2:65" s="14" customFormat="1" x14ac:dyDescent="0.2">
      <c r="B162" s="157"/>
      <c r="D162" s="144" t="s">
        <v>195</v>
      </c>
      <c r="E162" s="158" t="s">
        <v>35</v>
      </c>
      <c r="F162" s="159" t="s">
        <v>201</v>
      </c>
      <c r="H162" s="160">
        <v>505</v>
      </c>
      <c r="I162" s="161"/>
      <c r="L162" s="157"/>
      <c r="M162" s="162"/>
      <c r="T162" s="163"/>
      <c r="AT162" s="158" t="s">
        <v>195</v>
      </c>
      <c r="AU162" s="158" t="s">
        <v>88</v>
      </c>
      <c r="AV162" s="14" t="s">
        <v>193</v>
      </c>
      <c r="AW162" s="14" t="s">
        <v>41</v>
      </c>
      <c r="AX162" s="14" t="s">
        <v>86</v>
      </c>
      <c r="AY162" s="158" t="s">
        <v>187</v>
      </c>
    </row>
    <row r="163" spans="2:65" s="1" customFormat="1" ht="37.9" customHeight="1" x14ac:dyDescent="0.2">
      <c r="B163" s="33"/>
      <c r="C163" s="130" t="s">
        <v>257</v>
      </c>
      <c r="D163" s="130" t="s">
        <v>188</v>
      </c>
      <c r="E163" s="131" t="s">
        <v>854</v>
      </c>
      <c r="F163" s="132" t="s">
        <v>855</v>
      </c>
      <c r="G163" s="133" t="s">
        <v>191</v>
      </c>
      <c r="H163" s="134">
        <v>122</v>
      </c>
      <c r="I163" s="135"/>
      <c r="J163" s="136">
        <f>ROUND(I163*H163,2)</f>
        <v>0</v>
      </c>
      <c r="K163" s="132" t="s">
        <v>774</v>
      </c>
      <c r="L163" s="33"/>
      <c r="M163" s="137" t="s">
        <v>35</v>
      </c>
      <c r="N163" s="138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193</v>
      </c>
      <c r="AT163" s="141" t="s">
        <v>188</v>
      </c>
      <c r="AU163" s="141" t="s">
        <v>88</v>
      </c>
      <c r="AY163" s="17" t="s">
        <v>187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86</v>
      </c>
      <c r="BK163" s="142">
        <f>ROUND(I163*H163,2)</f>
        <v>0</v>
      </c>
      <c r="BL163" s="17" t="s">
        <v>193</v>
      </c>
      <c r="BM163" s="141" t="s">
        <v>856</v>
      </c>
    </row>
    <row r="164" spans="2:65" s="1" customFormat="1" x14ac:dyDescent="0.2">
      <c r="B164" s="33"/>
      <c r="D164" s="184" t="s">
        <v>788</v>
      </c>
      <c r="F164" s="185" t="s">
        <v>857</v>
      </c>
      <c r="I164" s="177"/>
      <c r="L164" s="33"/>
      <c r="M164" s="178"/>
      <c r="T164" s="54"/>
      <c r="AT164" s="17" t="s">
        <v>788</v>
      </c>
      <c r="AU164" s="17" t="s">
        <v>88</v>
      </c>
    </row>
    <row r="165" spans="2:65" s="12" customFormat="1" x14ac:dyDescent="0.2">
      <c r="B165" s="143"/>
      <c r="D165" s="144" t="s">
        <v>195</v>
      </c>
      <c r="E165" s="145" t="s">
        <v>35</v>
      </c>
      <c r="F165" s="146" t="s">
        <v>304</v>
      </c>
      <c r="H165" s="145" t="s">
        <v>35</v>
      </c>
      <c r="I165" s="147"/>
      <c r="L165" s="143"/>
      <c r="M165" s="148"/>
      <c r="T165" s="149"/>
      <c r="AT165" s="145" t="s">
        <v>195</v>
      </c>
      <c r="AU165" s="145" t="s">
        <v>88</v>
      </c>
      <c r="AV165" s="12" t="s">
        <v>86</v>
      </c>
      <c r="AW165" s="12" t="s">
        <v>41</v>
      </c>
      <c r="AX165" s="12" t="s">
        <v>79</v>
      </c>
      <c r="AY165" s="145" t="s">
        <v>187</v>
      </c>
    </row>
    <row r="166" spans="2:65" s="13" customFormat="1" x14ac:dyDescent="0.2">
      <c r="B166" s="150"/>
      <c r="D166" s="144" t="s">
        <v>195</v>
      </c>
      <c r="E166" s="151" t="s">
        <v>35</v>
      </c>
      <c r="F166" s="152" t="s">
        <v>745</v>
      </c>
      <c r="H166" s="153">
        <v>122</v>
      </c>
      <c r="I166" s="154"/>
      <c r="L166" s="150"/>
      <c r="M166" s="155"/>
      <c r="T166" s="156"/>
      <c r="AT166" s="151" t="s">
        <v>195</v>
      </c>
      <c r="AU166" s="151" t="s">
        <v>88</v>
      </c>
      <c r="AV166" s="13" t="s">
        <v>88</v>
      </c>
      <c r="AW166" s="13" t="s">
        <v>41</v>
      </c>
      <c r="AX166" s="13" t="s">
        <v>79</v>
      </c>
      <c r="AY166" s="151" t="s">
        <v>187</v>
      </c>
    </row>
    <row r="167" spans="2:65" s="14" customFormat="1" x14ac:dyDescent="0.2">
      <c r="B167" s="157"/>
      <c r="D167" s="144" t="s">
        <v>195</v>
      </c>
      <c r="E167" s="158" t="s">
        <v>35</v>
      </c>
      <c r="F167" s="159" t="s">
        <v>201</v>
      </c>
      <c r="H167" s="160">
        <v>122</v>
      </c>
      <c r="I167" s="161"/>
      <c r="L167" s="157"/>
      <c r="M167" s="162"/>
      <c r="T167" s="163"/>
      <c r="AT167" s="158" t="s">
        <v>195</v>
      </c>
      <c r="AU167" s="158" t="s">
        <v>88</v>
      </c>
      <c r="AV167" s="14" t="s">
        <v>193</v>
      </c>
      <c r="AW167" s="14" t="s">
        <v>41</v>
      </c>
      <c r="AX167" s="14" t="s">
        <v>86</v>
      </c>
      <c r="AY167" s="158" t="s">
        <v>187</v>
      </c>
    </row>
    <row r="168" spans="2:65" s="1" customFormat="1" ht="37.9" customHeight="1" x14ac:dyDescent="0.2">
      <c r="B168" s="33"/>
      <c r="C168" s="130" t="s">
        <v>261</v>
      </c>
      <c r="D168" s="130" t="s">
        <v>188</v>
      </c>
      <c r="E168" s="131" t="s">
        <v>858</v>
      </c>
      <c r="F168" s="132" t="s">
        <v>859</v>
      </c>
      <c r="G168" s="133" t="s">
        <v>191</v>
      </c>
      <c r="H168" s="134">
        <v>60</v>
      </c>
      <c r="I168" s="135"/>
      <c r="J168" s="136">
        <f>ROUND(I168*H168,2)</f>
        <v>0</v>
      </c>
      <c r="K168" s="132" t="s">
        <v>774</v>
      </c>
      <c r="L168" s="33"/>
      <c r="M168" s="137" t="s">
        <v>35</v>
      </c>
      <c r="N168" s="138" t="s">
        <v>50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193</v>
      </c>
      <c r="AT168" s="141" t="s">
        <v>188</v>
      </c>
      <c r="AU168" s="141" t="s">
        <v>88</v>
      </c>
      <c r="AY168" s="17" t="s">
        <v>187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86</v>
      </c>
      <c r="BK168" s="142">
        <f>ROUND(I168*H168,2)</f>
        <v>0</v>
      </c>
      <c r="BL168" s="17" t="s">
        <v>193</v>
      </c>
      <c r="BM168" s="141" t="s">
        <v>860</v>
      </c>
    </row>
    <row r="169" spans="2:65" s="1" customFormat="1" x14ac:dyDescent="0.2">
      <c r="B169" s="33"/>
      <c r="D169" s="184" t="s">
        <v>788</v>
      </c>
      <c r="F169" s="185" t="s">
        <v>861</v>
      </c>
      <c r="I169" s="177"/>
      <c r="L169" s="33"/>
      <c r="M169" s="178"/>
      <c r="T169" s="54"/>
      <c r="AT169" s="17" t="s">
        <v>788</v>
      </c>
      <c r="AU169" s="17" t="s">
        <v>88</v>
      </c>
    </row>
    <row r="170" spans="2:65" s="12" customFormat="1" x14ac:dyDescent="0.2">
      <c r="B170" s="143"/>
      <c r="D170" s="144" t="s">
        <v>195</v>
      </c>
      <c r="E170" s="145" t="s">
        <v>35</v>
      </c>
      <c r="F170" s="146" t="s">
        <v>304</v>
      </c>
      <c r="H170" s="145" t="s">
        <v>35</v>
      </c>
      <c r="I170" s="147"/>
      <c r="L170" s="143"/>
      <c r="M170" s="148"/>
      <c r="T170" s="149"/>
      <c r="AT170" s="145" t="s">
        <v>195</v>
      </c>
      <c r="AU170" s="145" t="s">
        <v>88</v>
      </c>
      <c r="AV170" s="12" t="s">
        <v>86</v>
      </c>
      <c r="AW170" s="12" t="s">
        <v>41</v>
      </c>
      <c r="AX170" s="12" t="s">
        <v>79</v>
      </c>
      <c r="AY170" s="145" t="s">
        <v>187</v>
      </c>
    </row>
    <row r="171" spans="2:65" s="13" customFormat="1" x14ac:dyDescent="0.2">
      <c r="B171" s="150"/>
      <c r="D171" s="144" t="s">
        <v>195</v>
      </c>
      <c r="E171" s="151" t="s">
        <v>35</v>
      </c>
      <c r="F171" s="152" t="s">
        <v>306</v>
      </c>
      <c r="H171" s="153">
        <v>60</v>
      </c>
      <c r="I171" s="154"/>
      <c r="L171" s="150"/>
      <c r="M171" s="155"/>
      <c r="T171" s="156"/>
      <c r="AT171" s="151" t="s">
        <v>195</v>
      </c>
      <c r="AU171" s="151" t="s">
        <v>88</v>
      </c>
      <c r="AV171" s="13" t="s">
        <v>88</v>
      </c>
      <c r="AW171" s="13" t="s">
        <v>41</v>
      </c>
      <c r="AX171" s="13" t="s">
        <v>79</v>
      </c>
      <c r="AY171" s="151" t="s">
        <v>187</v>
      </c>
    </row>
    <row r="172" spans="2:65" s="14" customFormat="1" x14ac:dyDescent="0.2">
      <c r="B172" s="157"/>
      <c r="D172" s="144" t="s">
        <v>195</v>
      </c>
      <c r="E172" s="158" t="s">
        <v>35</v>
      </c>
      <c r="F172" s="159" t="s">
        <v>201</v>
      </c>
      <c r="H172" s="160">
        <v>60</v>
      </c>
      <c r="I172" s="161"/>
      <c r="L172" s="157"/>
      <c r="M172" s="162"/>
      <c r="T172" s="163"/>
      <c r="AT172" s="158" t="s">
        <v>195</v>
      </c>
      <c r="AU172" s="158" t="s">
        <v>88</v>
      </c>
      <c r="AV172" s="14" t="s">
        <v>193</v>
      </c>
      <c r="AW172" s="14" t="s">
        <v>41</v>
      </c>
      <c r="AX172" s="14" t="s">
        <v>86</v>
      </c>
      <c r="AY172" s="158" t="s">
        <v>187</v>
      </c>
    </row>
    <row r="173" spans="2:65" s="1" customFormat="1" ht="24.2" customHeight="1" x14ac:dyDescent="0.2">
      <c r="B173" s="33"/>
      <c r="C173" s="130" t="s">
        <v>8</v>
      </c>
      <c r="D173" s="130" t="s">
        <v>188</v>
      </c>
      <c r="E173" s="131" t="s">
        <v>862</v>
      </c>
      <c r="F173" s="132" t="s">
        <v>863</v>
      </c>
      <c r="G173" s="133" t="s">
        <v>806</v>
      </c>
      <c r="H173" s="134">
        <v>21.074999999999999</v>
      </c>
      <c r="I173" s="135"/>
      <c r="J173" s="136">
        <f>ROUND(I173*H173,2)</f>
        <v>0</v>
      </c>
      <c r="K173" s="132" t="s">
        <v>774</v>
      </c>
      <c r="L173" s="33"/>
      <c r="M173" s="137" t="s">
        <v>35</v>
      </c>
      <c r="N173" s="138" t="s">
        <v>50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193</v>
      </c>
      <c r="AT173" s="141" t="s">
        <v>188</v>
      </c>
      <c r="AU173" s="141" t="s">
        <v>88</v>
      </c>
      <c r="AY173" s="17" t="s">
        <v>187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86</v>
      </c>
      <c r="BK173" s="142">
        <f>ROUND(I173*H173,2)</f>
        <v>0</v>
      </c>
      <c r="BL173" s="17" t="s">
        <v>193</v>
      </c>
      <c r="BM173" s="141" t="s">
        <v>864</v>
      </c>
    </row>
    <row r="174" spans="2:65" s="1" customFormat="1" x14ac:dyDescent="0.2">
      <c r="B174" s="33"/>
      <c r="D174" s="184" t="s">
        <v>788</v>
      </c>
      <c r="F174" s="185" t="s">
        <v>865</v>
      </c>
      <c r="I174" s="177"/>
      <c r="L174" s="33"/>
      <c r="M174" s="178"/>
      <c r="T174" s="54"/>
      <c r="AT174" s="17" t="s">
        <v>788</v>
      </c>
      <c r="AU174" s="17" t="s">
        <v>88</v>
      </c>
    </row>
    <row r="175" spans="2:65" s="12" customFormat="1" x14ac:dyDescent="0.2">
      <c r="B175" s="143"/>
      <c r="D175" s="144" t="s">
        <v>195</v>
      </c>
      <c r="E175" s="145" t="s">
        <v>35</v>
      </c>
      <c r="F175" s="146" t="s">
        <v>832</v>
      </c>
      <c r="H175" s="145" t="s">
        <v>35</v>
      </c>
      <c r="I175" s="147"/>
      <c r="L175" s="143"/>
      <c r="M175" s="148"/>
      <c r="T175" s="149"/>
      <c r="AT175" s="145" t="s">
        <v>195</v>
      </c>
      <c r="AU175" s="145" t="s">
        <v>88</v>
      </c>
      <c r="AV175" s="12" t="s">
        <v>86</v>
      </c>
      <c r="AW175" s="12" t="s">
        <v>41</v>
      </c>
      <c r="AX175" s="12" t="s">
        <v>79</v>
      </c>
      <c r="AY175" s="145" t="s">
        <v>187</v>
      </c>
    </row>
    <row r="176" spans="2:65" s="13" customFormat="1" x14ac:dyDescent="0.2">
      <c r="B176" s="150"/>
      <c r="D176" s="144" t="s">
        <v>195</v>
      </c>
      <c r="E176" s="151" t="s">
        <v>35</v>
      </c>
      <c r="F176" s="152" t="s">
        <v>833</v>
      </c>
      <c r="H176" s="153">
        <v>2</v>
      </c>
      <c r="I176" s="154"/>
      <c r="L176" s="150"/>
      <c r="M176" s="155"/>
      <c r="T176" s="156"/>
      <c r="AT176" s="151" t="s">
        <v>195</v>
      </c>
      <c r="AU176" s="151" t="s">
        <v>88</v>
      </c>
      <c r="AV176" s="13" t="s">
        <v>88</v>
      </c>
      <c r="AW176" s="13" t="s">
        <v>41</v>
      </c>
      <c r="AX176" s="13" t="s">
        <v>79</v>
      </c>
      <c r="AY176" s="151" t="s">
        <v>187</v>
      </c>
    </row>
    <row r="177" spans="2:65" s="12" customFormat="1" x14ac:dyDescent="0.2">
      <c r="B177" s="143"/>
      <c r="D177" s="144" t="s">
        <v>195</v>
      </c>
      <c r="E177" s="145" t="s">
        <v>35</v>
      </c>
      <c r="F177" s="146" t="s">
        <v>834</v>
      </c>
      <c r="H177" s="145" t="s">
        <v>35</v>
      </c>
      <c r="I177" s="147"/>
      <c r="L177" s="143"/>
      <c r="M177" s="148"/>
      <c r="T177" s="149"/>
      <c r="AT177" s="145" t="s">
        <v>195</v>
      </c>
      <c r="AU177" s="145" t="s">
        <v>88</v>
      </c>
      <c r="AV177" s="12" t="s">
        <v>86</v>
      </c>
      <c r="AW177" s="12" t="s">
        <v>41</v>
      </c>
      <c r="AX177" s="12" t="s">
        <v>79</v>
      </c>
      <c r="AY177" s="145" t="s">
        <v>187</v>
      </c>
    </row>
    <row r="178" spans="2:65" s="13" customFormat="1" x14ac:dyDescent="0.2">
      <c r="B178" s="150"/>
      <c r="D178" s="144" t="s">
        <v>195</v>
      </c>
      <c r="E178" s="151" t="s">
        <v>35</v>
      </c>
      <c r="F178" s="152" t="s">
        <v>835</v>
      </c>
      <c r="H178" s="153">
        <v>9</v>
      </c>
      <c r="I178" s="154"/>
      <c r="L178" s="150"/>
      <c r="M178" s="155"/>
      <c r="T178" s="156"/>
      <c r="AT178" s="151" t="s">
        <v>195</v>
      </c>
      <c r="AU178" s="151" t="s">
        <v>88</v>
      </c>
      <c r="AV178" s="13" t="s">
        <v>88</v>
      </c>
      <c r="AW178" s="13" t="s">
        <v>41</v>
      </c>
      <c r="AX178" s="13" t="s">
        <v>79</v>
      </c>
      <c r="AY178" s="151" t="s">
        <v>187</v>
      </c>
    </row>
    <row r="179" spans="2:65" s="12" customFormat="1" x14ac:dyDescent="0.2">
      <c r="B179" s="143"/>
      <c r="D179" s="144" t="s">
        <v>195</v>
      </c>
      <c r="E179" s="145" t="s">
        <v>35</v>
      </c>
      <c r="F179" s="146" t="s">
        <v>866</v>
      </c>
      <c r="H179" s="145" t="s">
        <v>35</v>
      </c>
      <c r="I179" s="147"/>
      <c r="L179" s="143"/>
      <c r="M179" s="148"/>
      <c r="T179" s="149"/>
      <c r="AT179" s="145" t="s">
        <v>195</v>
      </c>
      <c r="AU179" s="145" t="s">
        <v>88</v>
      </c>
      <c r="AV179" s="12" t="s">
        <v>86</v>
      </c>
      <c r="AW179" s="12" t="s">
        <v>41</v>
      </c>
      <c r="AX179" s="12" t="s">
        <v>79</v>
      </c>
      <c r="AY179" s="145" t="s">
        <v>187</v>
      </c>
    </row>
    <row r="180" spans="2:65" s="13" customFormat="1" x14ac:dyDescent="0.2">
      <c r="B180" s="150"/>
      <c r="D180" s="144" t="s">
        <v>195</v>
      </c>
      <c r="E180" s="151" t="s">
        <v>35</v>
      </c>
      <c r="F180" s="152" t="s">
        <v>867</v>
      </c>
      <c r="H180" s="153">
        <v>3.0750000000000002</v>
      </c>
      <c r="I180" s="154"/>
      <c r="L180" s="150"/>
      <c r="M180" s="155"/>
      <c r="T180" s="156"/>
      <c r="AT180" s="151" t="s">
        <v>195</v>
      </c>
      <c r="AU180" s="151" t="s">
        <v>88</v>
      </c>
      <c r="AV180" s="13" t="s">
        <v>88</v>
      </c>
      <c r="AW180" s="13" t="s">
        <v>41</v>
      </c>
      <c r="AX180" s="13" t="s">
        <v>79</v>
      </c>
      <c r="AY180" s="151" t="s">
        <v>187</v>
      </c>
    </row>
    <row r="181" spans="2:65" s="12" customFormat="1" x14ac:dyDescent="0.2">
      <c r="B181" s="143"/>
      <c r="D181" s="144" t="s">
        <v>195</v>
      </c>
      <c r="E181" s="145" t="s">
        <v>35</v>
      </c>
      <c r="F181" s="146" t="s">
        <v>868</v>
      </c>
      <c r="H181" s="145" t="s">
        <v>35</v>
      </c>
      <c r="I181" s="147"/>
      <c r="L181" s="143"/>
      <c r="M181" s="148"/>
      <c r="T181" s="149"/>
      <c r="AT181" s="145" t="s">
        <v>195</v>
      </c>
      <c r="AU181" s="145" t="s">
        <v>88</v>
      </c>
      <c r="AV181" s="12" t="s">
        <v>86</v>
      </c>
      <c r="AW181" s="12" t="s">
        <v>41</v>
      </c>
      <c r="AX181" s="12" t="s">
        <v>79</v>
      </c>
      <c r="AY181" s="145" t="s">
        <v>187</v>
      </c>
    </row>
    <row r="182" spans="2:65" s="13" customFormat="1" x14ac:dyDescent="0.2">
      <c r="B182" s="150"/>
      <c r="D182" s="144" t="s">
        <v>195</v>
      </c>
      <c r="E182" s="151" t="s">
        <v>35</v>
      </c>
      <c r="F182" s="152" t="s">
        <v>227</v>
      </c>
      <c r="H182" s="153">
        <v>7</v>
      </c>
      <c r="I182" s="154"/>
      <c r="L182" s="150"/>
      <c r="M182" s="155"/>
      <c r="T182" s="156"/>
      <c r="AT182" s="151" t="s">
        <v>195</v>
      </c>
      <c r="AU182" s="151" t="s">
        <v>88</v>
      </c>
      <c r="AV182" s="13" t="s">
        <v>88</v>
      </c>
      <c r="AW182" s="13" t="s">
        <v>41</v>
      </c>
      <c r="AX182" s="13" t="s">
        <v>79</v>
      </c>
      <c r="AY182" s="151" t="s">
        <v>187</v>
      </c>
    </row>
    <row r="183" spans="2:65" s="14" customFormat="1" x14ac:dyDescent="0.2">
      <c r="B183" s="157"/>
      <c r="D183" s="144" t="s">
        <v>195</v>
      </c>
      <c r="E183" s="158" t="s">
        <v>35</v>
      </c>
      <c r="F183" s="159" t="s">
        <v>201</v>
      </c>
      <c r="H183" s="160">
        <v>21.074999999999999</v>
      </c>
      <c r="I183" s="161"/>
      <c r="L183" s="157"/>
      <c r="M183" s="162"/>
      <c r="T183" s="163"/>
      <c r="AT183" s="158" t="s">
        <v>195</v>
      </c>
      <c r="AU183" s="158" t="s">
        <v>88</v>
      </c>
      <c r="AV183" s="14" t="s">
        <v>193</v>
      </c>
      <c r="AW183" s="14" t="s">
        <v>41</v>
      </c>
      <c r="AX183" s="14" t="s">
        <v>86</v>
      </c>
      <c r="AY183" s="158" t="s">
        <v>187</v>
      </c>
    </row>
    <row r="184" spans="2:65" s="1" customFormat="1" ht="33" customHeight="1" x14ac:dyDescent="0.2">
      <c r="B184" s="33"/>
      <c r="C184" s="130" t="s">
        <v>269</v>
      </c>
      <c r="D184" s="130" t="s">
        <v>188</v>
      </c>
      <c r="E184" s="131" t="s">
        <v>869</v>
      </c>
      <c r="F184" s="132" t="s">
        <v>870</v>
      </c>
      <c r="G184" s="133" t="s">
        <v>191</v>
      </c>
      <c r="H184" s="134">
        <v>3</v>
      </c>
      <c r="I184" s="135"/>
      <c r="J184" s="136">
        <f>ROUND(I184*H184,2)</f>
        <v>0</v>
      </c>
      <c r="K184" s="132" t="s">
        <v>774</v>
      </c>
      <c r="L184" s="33"/>
      <c r="M184" s="137" t="s">
        <v>35</v>
      </c>
      <c r="N184" s="138" t="s">
        <v>50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193</v>
      </c>
      <c r="AT184" s="141" t="s">
        <v>188</v>
      </c>
      <c r="AU184" s="141" t="s">
        <v>88</v>
      </c>
      <c r="AY184" s="17" t="s">
        <v>187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7" t="s">
        <v>86</v>
      </c>
      <c r="BK184" s="142">
        <f>ROUND(I184*H184,2)</f>
        <v>0</v>
      </c>
      <c r="BL184" s="17" t="s">
        <v>193</v>
      </c>
      <c r="BM184" s="141" t="s">
        <v>871</v>
      </c>
    </row>
    <row r="185" spans="2:65" s="1" customFormat="1" x14ac:dyDescent="0.2">
      <c r="B185" s="33"/>
      <c r="D185" s="184" t="s">
        <v>788</v>
      </c>
      <c r="F185" s="185" t="s">
        <v>872</v>
      </c>
      <c r="I185" s="177"/>
      <c r="L185" s="33"/>
      <c r="M185" s="178"/>
      <c r="T185" s="54"/>
      <c r="AT185" s="17" t="s">
        <v>788</v>
      </c>
      <c r="AU185" s="17" t="s">
        <v>88</v>
      </c>
    </row>
    <row r="186" spans="2:65" s="12" customFormat="1" x14ac:dyDescent="0.2">
      <c r="B186" s="143"/>
      <c r="D186" s="144" t="s">
        <v>195</v>
      </c>
      <c r="E186" s="145" t="s">
        <v>35</v>
      </c>
      <c r="F186" s="146" t="s">
        <v>304</v>
      </c>
      <c r="H186" s="145" t="s">
        <v>35</v>
      </c>
      <c r="I186" s="147"/>
      <c r="L186" s="143"/>
      <c r="M186" s="148"/>
      <c r="T186" s="149"/>
      <c r="AT186" s="145" t="s">
        <v>195</v>
      </c>
      <c r="AU186" s="145" t="s">
        <v>88</v>
      </c>
      <c r="AV186" s="12" t="s">
        <v>86</v>
      </c>
      <c r="AW186" s="12" t="s">
        <v>41</v>
      </c>
      <c r="AX186" s="12" t="s">
        <v>79</v>
      </c>
      <c r="AY186" s="145" t="s">
        <v>187</v>
      </c>
    </row>
    <row r="187" spans="2:65" s="13" customFormat="1" x14ac:dyDescent="0.2">
      <c r="B187" s="150"/>
      <c r="D187" s="144" t="s">
        <v>195</v>
      </c>
      <c r="E187" s="151" t="s">
        <v>35</v>
      </c>
      <c r="F187" s="152" t="s">
        <v>207</v>
      </c>
      <c r="H187" s="153">
        <v>3</v>
      </c>
      <c r="I187" s="154"/>
      <c r="L187" s="150"/>
      <c r="M187" s="155"/>
      <c r="T187" s="156"/>
      <c r="AT187" s="151" t="s">
        <v>195</v>
      </c>
      <c r="AU187" s="151" t="s">
        <v>88</v>
      </c>
      <c r="AV187" s="13" t="s">
        <v>88</v>
      </c>
      <c r="AW187" s="13" t="s">
        <v>41</v>
      </c>
      <c r="AX187" s="13" t="s">
        <v>86</v>
      </c>
      <c r="AY187" s="151" t="s">
        <v>187</v>
      </c>
    </row>
    <row r="188" spans="2:65" s="1" customFormat="1" ht="33" customHeight="1" x14ac:dyDescent="0.2">
      <c r="B188" s="33"/>
      <c r="C188" s="130" t="s">
        <v>273</v>
      </c>
      <c r="D188" s="130" t="s">
        <v>188</v>
      </c>
      <c r="E188" s="131" t="s">
        <v>873</v>
      </c>
      <c r="F188" s="132" t="s">
        <v>874</v>
      </c>
      <c r="G188" s="133" t="s">
        <v>191</v>
      </c>
      <c r="H188" s="134">
        <v>1342</v>
      </c>
      <c r="I188" s="135"/>
      <c r="J188" s="136">
        <f>ROUND(I188*H188,2)</f>
        <v>0</v>
      </c>
      <c r="K188" s="132" t="s">
        <v>774</v>
      </c>
      <c r="L188" s="33"/>
      <c r="M188" s="137" t="s">
        <v>35</v>
      </c>
      <c r="N188" s="138" t="s">
        <v>50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193</v>
      </c>
      <c r="AT188" s="141" t="s">
        <v>188</v>
      </c>
      <c r="AU188" s="141" t="s">
        <v>88</v>
      </c>
      <c r="AY188" s="17" t="s">
        <v>187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7" t="s">
        <v>86</v>
      </c>
      <c r="BK188" s="142">
        <f>ROUND(I188*H188,2)</f>
        <v>0</v>
      </c>
      <c r="BL188" s="17" t="s">
        <v>193</v>
      </c>
      <c r="BM188" s="141" t="s">
        <v>875</v>
      </c>
    </row>
    <row r="189" spans="2:65" s="1" customFormat="1" x14ac:dyDescent="0.2">
      <c r="B189" s="33"/>
      <c r="D189" s="184" t="s">
        <v>788</v>
      </c>
      <c r="F189" s="185" t="s">
        <v>876</v>
      </c>
      <c r="I189" s="177"/>
      <c r="L189" s="33"/>
      <c r="M189" s="178"/>
      <c r="T189" s="54"/>
      <c r="AT189" s="17" t="s">
        <v>788</v>
      </c>
      <c r="AU189" s="17" t="s">
        <v>88</v>
      </c>
    </row>
    <row r="190" spans="2:65" s="12" customFormat="1" x14ac:dyDescent="0.2">
      <c r="B190" s="143"/>
      <c r="D190" s="144" t="s">
        <v>195</v>
      </c>
      <c r="E190" s="145" t="s">
        <v>35</v>
      </c>
      <c r="F190" s="146" t="s">
        <v>304</v>
      </c>
      <c r="H190" s="145" t="s">
        <v>35</v>
      </c>
      <c r="I190" s="147"/>
      <c r="L190" s="143"/>
      <c r="M190" s="148"/>
      <c r="T190" s="149"/>
      <c r="AT190" s="145" t="s">
        <v>195</v>
      </c>
      <c r="AU190" s="145" t="s">
        <v>88</v>
      </c>
      <c r="AV190" s="12" t="s">
        <v>86</v>
      </c>
      <c r="AW190" s="12" t="s">
        <v>41</v>
      </c>
      <c r="AX190" s="12" t="s">
        <v>79</v>
      </c>
      <c r="AY190" s="145" t="s">
        <v>187</v>
      </c>
    </row>
    <row r="191" spans="2:65" s="13" customFormat="1" x14ac:dyDescent="0.2">
      <c r="B191" s="150"/>
      <c r="D191" s="144" t="s">
        <v>195</v>
      </c>
      <c r="E191" s="151" t="s">
        <v>35</v>
      </c>
      <c r="F191" s="152" t="s">
        <v>848</v>
      </c>
      <c r="H191" s="153">
        <v>1342</v>
      </c>
      <c r="I191" s="154"/>
      <c r="L191" s="150"/>
      <c r="M191" s="155"/>
      <c r="T191" s="156"/>
      <c r="AT191" s="151" t="s">
        <v>195</v>
      </c>
      <c r="AU191" s="151" t="s">
        <v>88</v>
      </c>
      <c r="AV191" s="13" t="s">
        <v>88</v>
      </c>
      <c r="AW191" s="13" t="s">
        <v>41</v>
      </c>
      <c r="AX191" s="13" t="s">
        <v>79</v>
      </c>
      <c r="AY191" s="151" t="s">
        <v>187</v>
      </c>
    </row>
    <row r="192" spans="2:65" s="14" customFormat="1" x14ac:dyDescent="0.2">
      <c r="B192" s="157"/>
      <c r="D192" s="144" t="s">
        <v>195</v>
      </c>
      <c r="E192" s="158" t="s">
        <v>35</v>
      </c>
      <c r="F192" s="159" t="s">
        <v>201</v>
      </c>
      <c r="H192" s="160">
        <v>1342</v>
      </c>
      <c r="I192" s="161"/>
      <c r="L192" s="157"/>
      <c r="M192" s="162"/>
      <c r="T192" s="163"/>
      <c r="AT192" s="158" t="s">
        <v>195</v>
      </c>
      <c r="AU192" s="158" t="s">
        <v>88</v>
      </c>
      <c r="AV192" s="14" t="s">
        <v>193</v>
      </c>
      <c r="AW192" s="14" t="s">
        <v>41</v>
      </c>
      <c r="AX192" s="14" t="s">
        <v>86</v>
      </c>
      <c r="AY192" s="158" t="s">
        <v>187</v>
      </c>
    </row>
    <row r="193" spans="2:65" s="1" customFormat="1" ht="33" customHeight="1" x14ac:dyDescent="0.2">
      <c r="B193" s="33"/>
      <c r="C193" s="130" t="s">
        <v>277</v>
      </c>
      <c r="D193" s="130" t="s">
        <v>188</v>
      </c>
      <c r="E193" s="131" t="s">
        <v>877</v>
      </c>
      <c r="F193" s="132" t="s">
        <v>878</v>
      </c>
      <c r="G193" s="133" t="s">
        <v>191</v>
      </c>
      <c r="H193" s="134">
        <v>505</v>
      </c>
      <c r="I193" s="135"/>
      <c r="J193" s="136">
        <f>ROUND(I193*H193,2)</f>
        <v>0</v>
      </c>
      <c r="K193" s="132" t="s">
        <v>774</v>
      </c>
      <c r="L193" s="33"/>
      <c r="M193" s="137" t="s">
        <v>35</v>
      </c>
      <c r="N193" s="138" t="s">
        <v>50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193</v>
      </c>
      <c r="AT193" s="141" t="s">
        <v>188</v>
      </c>
      <c r="AU193" s="141" t="s">
        <v>88</v>
      </c>
      <c r="AY193" s="17" t="s">
        <v>187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7" t="s">
        <v>86</v>
      </c>
      <c r="BK193" s="142">
        <f>ROUND(I193*H193,2)</f>
        <v>0</v>
      </c>
      <c r="BL193" s="17" t="s">
        <v>193</v>
      </c>
      <c r="BM193" s="141" t="s">
        <v>879</v>
      </c>
    </row>
    <row r="194" spans="2:65" s="1" customFormat="1" x14ac:dyDescent="0.2">
      <c r="B194" s="33"/>
      <c r="D194" s="184" t="s">
        <v>788</v>
      </c>
      <c r="F194" s="185" t="s">
        <v>880</v>
      </c>
      <c r="I194" s="177"/>
      <c r="L194" s="33"/>
      <c r="M194" s="178"/>
      <c r="T194" s="54"/>
      <c r="AT194" s="17" t="s">
        <v>788</v>
      </c>
      <c r="AU194" s="17" t="s">
        <v>88</v>
      </c>
    </row>
    <row r="195" spans="2:65" s="12" customFormat="1" x14ac:dyDescent="0.2">
      <c r="B195" s="143"/>
      <c r="D195" s="144" t="s">
        <v>195</v>
      </c>
      <c r="E195" s="145" t="s">
        <v>35</v>
      </c>
      <c r="F195" s="146" t="s">
        <v>304</v>
      </c>
      <c r="H195" s="145" t="s">
        <v>35</v>
      </c>
      <c r="I195" s="147"/>
      <c r="L195" s="143"/>
      <c r="M195" s="148"/>
      <c r="T195" s="149"/>
      <c r="AT195" s="145" t="s">
        <v>195</v>
      </c>
      <c r="AU195" s="145" t="s">
        <v>88</v>
      </c>
      <c r="AV195" s="12" t="s">
        <v>86</v>
      </c>
      <c r="AW195" s="12" t="s">
        <v>41</v>
      </c>
      <c r="AX195" s="12" t="s">
        <v>79</v>
      </c>
      <c r="AY195" s="145" t="s">
        <v>187</v>
      </c>
    </row>
    <row r="196" spans="2:65" s="13" customFormat="1" x14ac:dyDescent="0.2">
      <c r="B196" s="150"/>
      <c r="D196" s="144" t="s">
        <v>195</v>
      </c>
      <c r="E196" s="151" t="s">
        <v>35</v>
      </c>
      <c r="F196" s="152" t="s">
        <v>853</v>
      </c>
      <c r="H196" s="153">
        <v>505</v>
      </c>
      <c r="I196" s="154"/>
      <c r="L196" s="150"/>
      <c r="M196" s="155"/>
      <c r="T196" s="156"/>
      <c r="AT196" s="151" t="s">
        <v>195</v>
      </c>
      <c r="AU196" s="151" t="s">
        <v>88</v>
      </c>
      <c r="AV196" s="13" t="s">
        <v>88</v>
      </c>
      <c r="AW196" s="13" t="s">
        <v>41</v>
      </c>
      <c r="AX196" s="13" t="s">
        <v>79</v>
      </c>
      <c r="AY196" s="151" t="s">
        <v>187</v>
      </c>
    </row>
    <row r="197" spans="2:65" s="14" customFormat="1" x14ac:dyDescent="0.2">
      <c r="B197" s="157"/>
      <c r="D197" s="144" t="s">
        <v>195</v>
      </c>
      <c r="E197" s="158" t="s">
        <v>35</v>
      </c>
      <c r="F197" s="159" t="s">
        <v>201</v>
      </c>
      <c r="H197" s="160">
        <v>505</v>
      </c>
      <c r="I197" s="161"/>
      <c r="L197" s="157"/>
      <c r="M197" s="162"/>
      <c r="T197" s="163"/>
      <c r="AT197" s="158" t="s">
        <v>195</v>
      </c>
      <c r="AU197" s="158" t="s">
        <v>88</v>
      </c>
      <c r="AV197" s="14" t="s">
        <v>193</v>
      </c>
      <c r="AW197" s="14" t="s">
        <v>41</v>
      </c>
      <c r="AX197" s="14" t="s">
        <v>86</v>
      </c>
      <c r="AY197" s="158" t="s">
        <v>187</v>
      </c>
    </row>
    <row r="198" spans="2:65" s="1" customFormat="1" ht="33" customHeight="1" x14ac:dyDescent="0.2">
      <c r="B198" s="33"/>
      <c r="C198" s="130" t="s">
        <v>281</v>
      </c>
      <c r="D198" s="130" t="s">
        <v>188</v>
      </c>
      <c r="E198" s="131" t="s">
        <v>881</v>
      </c>
      <c r="F198" s="132" t="s">
        <v>882</v>
      </c>
      <c r="G198" s="133" t="s">
        <v>191</v>
      </c>
      <c r="H198" s="134">
        <v>122</v>
      </c>
      <c r="I198" s="135"/>
      <c r="J198" s="136">
        <f>ROUND(I198*H198,2)</f>
        <v>0</v>
      </c>
      <c r="K198" s="132" t="s">
        <v>774</v>
      </c>
      <c r="L198" s="33"/>
      <c r="M198" s="137" t="s">
        <v>35</v>
      </c>
      <c r="N198" s="138" t="s">
        <v>50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193</v>
      </c>
      <c r="AT198" s="141" t="s">
        <v>188</v>
      </c>
      <c r="AU198" s="141" t="s">
        <v>88</v>
      </c>
      <c r="AY198" s="17" t="s">
        <v>187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7" t="s">
        <v>86</v>
      </c>
      <c r="BK198" s="142">
        <f>ROUND(I198*H198,2)</f>
        <v>0</v>
      </c>
      <c r="BL198" s="17" t="s">
        <v>193</v>
      </c>
      <c r="BM198" s="141" t="s">
        <v>883</v>
      </c>
    </row>
    <row r="199" spans="2:65" s="1" customFormat="1" x14ac:dyDescent="0.2">
      <c r="B199" s="33"/>
      <c r="D199" s="184" t="s">
        <v>788</v>
      </c>
      <c r="F199" s="185" t="s">
        <v>884</v>
      </c>
      <c r="I199" s="177"/>
      <c r="L199" s="33"/>
      <c r="M199" s="178"/>
      <c r="T199" s="54"/>
      <c r="AT199" s="17" t="s">
        <v>788</v>
      </c>
      <c r="AU199" s="17" t="s">
        <v>88</v>
      </c>
    </row>
    <row r="200" spans="2:65" s="12" customFormat="1" x14ac:dyDescent="0.2">
      <c r="B200" s="143"/>
      <c r="D200" s="144" t="s">
        <v>195</v>
      </c>
      <c r="E200" s="145" t="s">
        <v>35</v>
      </c>
      <c r="F200" s="146" t="s">
        <v>304</v>
      </c>
      <c r="H200" s="145" t="s">
        <v>35</v>
      </c>
      <c r="I200" s="147"/>
      <c r="L200" s="143"/>
      <c r="M200" s="148"/>
      <c r="T200" s="149"/>
      <c r="AT200" s="145" t="s">
        <v>195</v>
      </c>
      <c r="AU200" s="145" t="s">
        <v>88</v>
      </c>
      <c r="AV200" s="12" t="s">
        <v>86</v>
      </c>
      <c r="AW200" s="12" t="s">
        <v>41</v>
      </c>
      <c r="AX200" s="12" t="s">
        <v>79</v>
      </c>
      <c r="AY200" s="145" t="s">
        <v>187</v>
      </c>
    </row>
    <row r="201" spans="2:65" s="13" customFormat="1" x14ac:dyDescent="0.2">
      <c r="B201" s="150"/>
      <c r="D201" s="144" t="s">
        <v>195</v>
      </c>
      <c r="E201" s="151" t="s">
        <v>35</v>
      </c>
      <c r="F201" s="152" t="s">
        <v>745</v>
      </c>
      <c r="H201" s="153">
        <v>122</v>
      </c>
      <c r="I201" s="154"/>
      <c r="L201" s="150"/>
      <c r="M201" s="155"/>
      <c r="T201" s="156"/>
      <c r="AT201" s="151" t="s">
        <v>195</v>
      </c>
      <c r="AU201" s="151" t="s">
        <v>88</v>
      </c>
      <c r="AV201" s="13" t="s">
        <v>88</v>
      </c>
      <c r="AW201" s="13" t="s">
        <v>41</v>
      </c>
      <c r="AX201" s="13" t="s">
        <v>79</v>
      </c>
      <c r="AY201" s="151" t="s">
        <v>187</v>
      </c>
    </row>
    <row r="202" spans="2:65" s="14" customFormat="1" x14ac:dyDescent="0.2">
      <c r="B202" s="157"/>
      <c r="D202" s="144" t="s">
        <v>195</v>
      </c>
      <c r="E202" s="158" t="s">
        <v>35</v>
      </c>
      <c r="F202" s="159" t="s">
        <v>201</v>
      </c>
      <c r="H202" s="160">
        <v>122</v>
      </c>
      <c r="I202" s="161"/>
      <c r="L202" s="157"/>
      <c r="M202" s="162"/>
      <c r="T202" s="163"/>
      <c r="AT202" s="158" t="s">
        <v>195</v>
      </c>
      <c r="AU202" s="158" t="s">
        <v>88</v>
      </c>
      <c r="AV202" s="14" t="s">
        <v>193</v>
      </c>
      <c r="AW202" s="14" t="s">
        <v>41</v>
      </c>
      <c r="AX202" s="14" t="s">
        <v>86</v>
      </c>
      <c r="AY202" s="158" t="s">
        <v>187</v>
      </c>
    </row>
    <row r="203" spans="2:65" s="1" customFormat="1" ht="33" customHeight="1" x14ac:dyDescent="0.2">
      <c r="B203" s="33"/>
      <c r="C203" s="130" t="s">
        <v>285</v>
      </c>
      <c r="D203" s="130" t="s">
        <v>188</v>
      </c>
      <c r="E203" s="131" t="s">
        <v>885</v>
      </c>
      <c r="F203" s="132" t="s">
        <v>886</v>
      </c>
      <c r="G203" s="133" t="s">
        <v>191</v>
      </c>
      <c r="H203" s="134">
        <v>60</v>
      </c>
      <c r="I203" s="135"/>
      <c r="J203" s="136">
        <f>ROUND(I203*H203,2)</f>
        <v>0</v>
      </c>
      <c r="K203" s="132" t="s">
        <v>774</v>
      </c>
      <c r="L203" s="33"/>
      <c r="M203" s="137" t="s">
        <v>35</v>
      </c>
      <c r="N203" s="138" t="s">
        <v>50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193</v>
      </c>
      <c r="AT203" s="141" t="s">
        <v>188</v>
      </c>
      <c r="AU203" s="141" t="s">
        <v>88</v>
      </c>
      <c r="AY203" s="17" t="s">
        <v>187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7" t="s">
        <v>86</v>
      </c>
      <c r="BK203" s="142">
        <f>ROUND(I203*H203,2)</f>
        <v>0</v>
      </c>
      <c r="BL203" s="17" t="s">
        <v>193</v>
      </c>
      <c r="BM203" s="141" t="s">
        <v>887</v>
      </c>
    </row>
    <row r="204" spans="2:65" s="1" customFormat="1" x14ac:dyDescent="0.2">
      <c r="B204" s="33"/>
      <c r="D204" s="184" t="s">
        <v>788</v>
      </c>
      <c r="F204" s="185" t="s">
        <v>888</v>
      </c>
      <c r="I204" s="177"/>
      <c r="L204" s="33"/>
      <c r="M204" s="178"/>
      <c r="T204" s="54"/>
      <c r="AT204" s="17" t="s">
        <v>788</v>
      </c>
      <c r="AU204" s="17" t="s">
        <v>88</v>
      </c>
    </row>
    <row r="205" spans="2:65" s="12" customFormat="1" x14ac:dyDescent="0.2">
      <c r="B205" s="143"/>
      <c r="D205" s="144" t="s">
        <v>195</v>
      </c>
      <c r="E205" s="145" t="s">
        <v>35</v>
      </c>
      <c r="F205" s="146" t="s">
        <v>304</v>
      </c>
      <c r="H205" s="145" t="s">
        <v>35</v>
      </c>
      <c r="I205" s="147"/>
      <c r="L205" s="143"/>
      <c r="M205" s="148"/>
      <c r="T205" s="149"/>
      <c r="AT205" s="145" t="s">
        <v>195</v>
      </c>
      <c r="AU205" s="145" t="s">
        <v>88</v>
      </c>
      <c r="AV205" s="12" t="s">
        <v>86</v>
      </c>
      <c r="AW205" s="12" t="s">
        <v>41</v>
      </c>
      <c r="AX205" s="12" t="s">
        <v>79</v>
      </c>
      <c r="AY205" s="145" t="s">
        <v>187</v>
      </c>
    </row>
    <row r="206" spans="2:65" s="13" customFormat="1" x14ac:dyDescent="0.2">
      <c r="B206" s="150"/>
      <c r="D206" s="144" t="s">
        <v>195</v>
      </c>
      <c r="E206" s="151" t="s">
        <v>35</v>
      </c>
      <c r="F206" s="152" t="s">
        <v>306</v>
      </c>
      <c r="H206" s="153">
        <v>60</v>
      </c>
      <c r="I206" s="154"/>
      <c r="L206" s="150"/>
      <c r="M206" s="155"/>
      <c r="T206" s="156"/>
      <c r="AT206" s="151" t="s">
        <v>195</v>
      </c>
      <c r="AU206" s="151" t="s">
        <v>88</v>
      </c>
      <c r="AV206" s="13" t="s">
        <v>88</v>
      </c>
      <c r="AW206" s="13" t="s">
        <v>41</v>
      </c>
      <c r="AX206" s="13" t="s">
        <v>79</v>
      </c>
      <c r="AY206" s="151" t="s">
        <v>187</v>
      </c>
    </row>
    <row r="207" spans="2:65" s="14" customFormat="1" x14ac:dyDescent="0.2">
      <c r="B207" s="157"/>
      <c r="D207" s="144" t="s">
        <v>195</v>
      </c>
      <c r="E207" s="158" t="s">
        <v>35</v>
      </c>
      <c r="F207" s="159" t="s">
        <v>201</v>
      </c>
      <c r="H207" s="160">
        <v>60</v>
      </c>
      <c r="I207" s="161"/>
      <c r="L207" s="157"/>
      <c r="M207" s="162"/>
      <c r="T207" s="163"/>
      <c r="AT207" s="158" t="s">
        <v>195</v>
      </c>
      <c r="AU207" s="158" t="s">
        <v>88</v>
      </c>
      <c r="AV207" s="14" t="s">
        <v>193</v>
      </c>
      <c r="AW207" s="14" t="s">
        <v>41</v>
      </c>
      <c r="AX207" s="14" t="s">
        <v>86</v>
      </c>
      <c r="AY207" s="158" t="s">
        <v>187</v>
      </c>
    </row>
    <row r="208" spans="2:65" s="1" customFormat="1" ht="16.5" customHeight="1" x14ac:dyDescent="0.2">
      <c r="B208" s="33"/>
      <c r="C208" s="130" t="s">
        <v>7</v>
      </c>
      <c r="D208" s="130" t="s">
        <v>188</v>
      </c>
      <c r="E208" s="131" t="s">
        <v>889</v>
      </c>
      <c r="F208" s="132" t="s">
        <v>890</v>
      </c>
      <c r="G208" s="133" t="s">
        <v>806</v>
      </c>
      <c r="H208" s="134">
        <v>4.5999999999999996</v>
      </c>
      <c r="I208" s="135"/>
      <c r="J208" s="136">
        <f>ROUND(I208*H208,2)</f>
        <v>0</v>
      </c>
      <c r="K208" s="132" t="s">
        <v>774</v>
      </c>
      <c r="L208" s="33"/>
      <c r="M208" s="137" t="s">
        <v>35</v>
      </c>
      <c r="N208" s="138" t="s">
        <v>50</v>
      </c>
      <c r="P208" s="139">
        <f>O208*H208</f>
        <v>0</v>
      </c>
      <c r="Q208" s="139">
        <v>0</v>
      </c>
      <c r="R208" s="139">
        <f>Q208*H208</f>
        <v>0</v>
      </c>
      <c r="S208" s="139">
        <v>2.4500000000000002</v>
      </c>
      <c r="T208" s="140">
        <f>S208*H208</f>
        <v>11.27</v>
      </c>
      <c r="AR208" s="141" t="s">
        <v>86</v>
      </c>
      <c r="AT208" s="141" t="s">
        <v>188</v>
      </c>
      <c r="AU208" s="141" t="s">
        <v>88</v>
      </c>
      <c r="AY208" s="17" t="s">
        <v>187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7" t="s">
        <v>86</v>
      </c>
      <c r="BK208" s="142">
        <f>ROUND(I208*H208,2)</f>
        <v>0</v>
      </c>
      <c r="BL208" s="17" t="s">
        <v>86</v>
      </c>
      <c r="BM208" s="141" t="s">
        <v>891</v>
      </c>
    </row>
    <row r="209" spans="2:51" s="1" customFormat="1" x14ac:dyDescent="0.2">
      <c r="B209" s="33"/>
      <c r="D209" s="184" t="s">
        <v>788</v>
      </c>
      <c r="F209" s="185" t="s">
        <v>892</v>
      </c>
      <c r="I209" s="177"/>
      <c r="L209" s="33"/>
      <c r="M209" s="178"/>
      <c r="T209" s="54"/>
      <c r="AT209" s="17" t="s">
        <v>788</v>
      </c>
      <c r="AU209" s="17" t="s">
        <v>88</v>
      </c>
    </row>
    <row r="210" spans="2:51" s="12" customFormat="1" x14ac:dyDescent="0.2">
      <c r="B210" s="143"/>
      <c r="D210" s="144" t="s">
        <v>195</v>
      </c>
      <c r="E210" s="145" t="s">
        <v>35</v>
      </c>
      <c r="F210" s="146" t="s">
        <v>893</v>
      </c>
      <c r="H210" s="145" t="s">
        <v>35</v>
      </c>
      <c r="I210" s="147"/>
      <c r="L210" s="143"/>
      <c r="M210" s="148"/>
      <c r="T210" s="149"/>
      <c r="AT210" s="145" t="s">
        <v>195</v>
      </c>
      <c r="AU210" s="145" t="s">
        <v>88</v>
      </c>
      <c r="AV210" s="12" t="s">
        <v>86</v>
      </c>
      <c r="AW210" s="12" t="s">
        <v>41</v>
      </c>
      <c r="AX210" s="12" t="s">
        <v>79</v>
      </c>
      <c r="AY210" s="145" t="s">
        <v>187</v>
      </c>
    </row>
    <row r="211" spans="2:51" s="13" customFormat="1" x14ac:dyDescent="0.2">
      <c r="B211" s="150"/>
      <c r="D211" s="144" t="s">
        <v>195</v>
      </c>
      <c r="E211" s="151" t="s">
        <v>35</v>
      </c>
      <c r="F211" s="152" t="s">
        <v>894</v>
      </c>
      <c r="H211" s="153">
        <v>2.5</v>
      </c>
      <c r="I211" s="154"/>
      <c r="L211" s="150"/>
      <c r="M211" s="155"/>
      <c r="T211" s="156"/>
      <c r="AT211" s="151" t="s">
        <v>195</v>
      </c>
      <c r="AU211" s="151" t="s">
        <v>88</v>
      </c>
      <c r="AV211" s="13" t="s">
        <v>88</v>
      </c>
      <c r="AW211" s="13" t="s">
        <v>41</v>
      </c>
      <c r="AX211" s="13" t="s">
        <v>79</v>
      </c>
      <c r="AY211" s="151" t="s">
        <v>187</v>
      </c>
    </row>
    <row r="212" spans="2:51" s="12" customFormat="1" x14ac:dyDescent="0.2">
      <c r="B212" s="143"/>
      <c r="D212" s="144" t="s">
        <v>195</v>
      </c>
      <c r="E212" s="145" t="s">
        <v>35</v>
      </c>
      <c r="F212" s="146" t="s">
        <v>895</v>
      </c>
      <c r="H212" s="145" t="s">
        <v>35</v>
      </c>
      <c r="I212" s="147"/>
      <c r="L212" s="143"/>
      <c r="M212" s="148"/>
      <c r="T212" s="149"/>
      <c r="AT212" s="145" t="s">
        <v>195</v>
      </c>
      <c r="AU212" s="145" t="s">
        <v>88</v>
      </c>
      <c r="AV212" s="12" t="s">
        <v>86</v>
      </c>
      <c r="AW212" s="12" t="s">
        <v>41</v>
      </c>
      <c r="AX212" s="12" t="s">
        <v>79</v>
      </c>
      <c r="AY212" s="145" t="s">
        <v>187</v>
      </c>
    </row>
    <row r="213" spans="2:51" s="13" customFormat="1" x14ac:dyDescent="0.2">
      <c r="B213" s="150"/>
      <c r="D213" s="144" t="s">
        <v>195</v>
      </c>
      <c r="E213" s="151" t="s">
        <v>35</v>
      </c>
      <c r="F213" s="152" t="s">
        <v>896</v>
      </c>
      <c r="H213" s="153">
        <v>2.1</v>
      </c>
      <c r="I213" s="154"/>
      <c r="L213" s="150"/>
      <c r="M213" s="155"/>
      <c r="T213" s="156"/>
      <c r="AT213" s="151" t="s">
        <v>195</v>
      </c>
      <c r="AU213" s="151" t="s">
        <v>88</v>
      </c>
      <c r="AV213" s="13" t="s">
        <v>88</v>
      </c>
      <c r="AW213" s="13" t="s">
        <v>41</v>
      </c>
      <c r="AX213" s="13" t="s">
        <v>79</v>
      </c>
      <c r="AY213" s="151" t="s">
        <v>187</v>
      </c>
    </row>
    <row r="214" spans="2:51" s="14" customFormat="1" x14ac:dyDescent="0.2">
      <c r="B214" s="157"/>
      <c r="D214" s="144" t="s">
        <v>195</v>
      </c>
      <c r="E214" s="158" t="s">
        <v>35</v>
      </c>
      <c r="F214" s="159" t="s">
        <v>201</v>
      </c>
      <c r="H214" s="160">
        <v>4.5999999999999996</v>
      </c>
      <c r="I214" s="161"/>
      <c r="L214" s="157"/>
      <c r="M214" s="186"/>
      <c r="N214" s="187"/>
      <c r="O214" s="187"/>
      <c r="P214" s="187"/>
      <c r="Q214" s="187"/>
      <c r="R214" s="187"/>
      <c r="S214" s="187"/>
      <c r="T214" s="188"/>
      <c r="AT214" s="158" t="s">
        <v>195</v>
      </c>
      <c r="AU214" s="158" t="s">
        <v>88</v>
      </c>
      <c r="AV214" s="14" t="s">
        <v>193</v>
      </c>
      <c r="AW214" s="14" t="s">
        <v>41</v>
      </c>
      <c r="AX214" s="14" t="s">
        <v>86</v>
      </c>
      <c r="AY214" s="158" t="s">
        <v>187</v>
      </c>
    </row>
    <row r="215" spans="2:51" s="1" customFormat="1" ht="6.95" customHeight="1" x14ac:dyDescent="0.2">
      <c r="B215" s="42"/>
      <c r="C215" s="43"/>
      <c r="D215" s="43"/>
      <c r="E215" s="43"/>
      <c r="F215" s="43"/>
      <c r="G215" s="43"/>
      <c r="H215" s="43"/>
      <c r="I215" s="43"/>
      <c r="J215" s="43"/>
      <c r="K215" s="43"/>
      <c r="L215" s="33"/>
    </row>
  </sheetData>
  <sheetProtection algorithmName="SHA-512" hashValue="Uen78alHQWELM1EMKUursoNOoePYesi9SDTyiK8VQ6fZdiY0bqYA+zVZ/tr4+WELaHT5Wf7d4NT7KLUmHiO05g==" saltValue="UrjYxQIbImK6kl+usk8N7qR47n2OEnSLJnqZgyAyUcqkArtntoPRRFJLF8pt+dNQTrfYkll/Ee2rBa1HISifIg==" spinCount="100000" sheet="1" objects="1" scenarios="1" formatColumns="0" formatRows="0" autoFilter="0"/>
  <autoFilter ref="C90:K214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105" r:id="rId1"/>
    <hyperlink ref="F118" r:id="rId2"/>
    <hyperlink ref="F139" r:id="rId3"/>
    <hyperlink ref="F150" r:id="rId4"/>
    <hyperlink ref="F154" r:id="rId5"/>
    <hyperlink ref="F159" r:id="rId6"/>
    <hyperlink ref="F164" r:id="rId7"/>
    <hyperlink ref="F169" r:id="rId8"/>
    <hyperlink ref="F174" r:id="rId9"/>
    <hyperlink ref="F185" r:id="rId10"/>
    <hyperlink ref="F189" r:id="rId11"/>
    <hyperlink ref="F194" r:id="rId12"/>
    <hyperlink ref="F199" r:id="rId13"/>
    <hyperlink ref="F204" r:id="rId14"/>
    <hyperlink ref="F209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5"/>
  <sheetViews>
    <sheetView showGridLines="0" topLeftCell="A216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897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155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898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ROUND(J95,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ROUND((SUM(BE95:BE294)),  2)</f>
        <v>0</v>
      </c>
      <c r="I35" s="94">
        <v>0.21</v>
      </c>
      <c r="J35" s="84">
        <f>ROUND(((SUM(BE95:BE294))*I35),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ROUND((SUM(BF95:BF294)),  2)</f>
        <v>0</v>
      </c>
      <c r="I36" s="94">
        <v>0.15</v>
      </c>
      <c r="J36" s="84">
        <f>ROUND(((SUM(BF95:BF294))*I36),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ROUND((SUM(BG95:BG294)),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ROUND((SUM(BH95:BH294)),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ROUND((SUM(BI95:BI294)),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897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Zabezpečovací zařízení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26,470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J95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162</v>
      </c>
      <c r="E64" s="106"/>
      <c r="F64" s="106"/>
      <c r="G64" s="106"/>
      <c r="H64" s="106"/>
      <c r="I64" s="106"/>
      <c r="J64" s="107">
        <f>J96</f>
        <v>0</v>
      </c>
      <c r="L64" s="104"/>
    </row>
    <row r="65" spans="2:12" s="9" customFormat="1" ht="19.899999999999999" hidden="1" customHeight="1" x14ac:dyDescent="0.2">
      <c r="B65" s="108"/>
      <c r="D65" s="109" t="s">
        <v>163</v>
      </c>
      <c r="E65" s="110"/>
      <c r="F65" s="110"/>
      <c r="G65" s="110"/>
      <c r="H65" s="110"/>
      <c r="I65" s="110"/>
      <c r="J65" s="111">
        <f>J182</f>
        <v>0</v>
      </c>
      <c r="L65" s="108"/>
    </row>
    <row r="66" spans="2:12" s="9" customFormat="1" ht="19.899999999999999" hidden="1" customHeight="1" x14ac:dyDescent="0.2">
      <c r="B66" s="108"/>
      <c r="D66" s="109" t="s">
        <v>164</v>
      </c>
      <c r="E66" s="110"/>
      <c r="F66" s="110"/>
      <c r="G66" s="110"/>
      <c r="H66" s="110"/>
      <c r="I66" s="110"/>
      <c r="J66" s="111">
        <f>J199</f>
        <v>0</v>
      </c>
      <c r="L66" s="108"/>
    </row>
    <row r="67" spans="2:12" s="8" customFormat="1" ht="24.95" hidden="1" customHeight="1" x14ac:dyDescent="0.2">
      <c r="B67" s="104"/>
      <c r="D67" s="105" t="s">
        <v>899</v>
      </c>
      <c r="E67" s="106"/>
      <c r="F67" s="106"/>
      <c r="G67" s="106"/>
      <c r="H67" s="106"/>
      <c r="I67" s="106"/>
      <c r="J67" s="107">
        <f>J216</f>
        <v>0</v>
      </c>
      <c r="L67" s="104"/>
    </row>
    <row r="68" spans="2:12" s="9" customFormat="1" ht="19.899999999999999" hidden="1" customHeight="1" x14ac:dyDescent="0.2">
      <c r="B68" s="108"/>
      <c r="D68" s="109" t="s">
        <v>900</v>
      </c>
      <c r="E68" s="110"/>
      <c r="F68" s="110"/>
      <c r="G68" s="110"/>
      <c r="H68" s="110"/>
      <c r="I68" s="110"/>
      <c r="J68" s="111">
        <f>J225</f>
        <v>0</v>
      </c>
      <c r="L68" s="108"/>
    </row>
    <row r="69" spans="2:12" s="9" customFormat="1" ht="19.899999999999999" hidden="1" customHeight="1" x14ac:dyDescent="0.2">
      <c r="B69" s="108"/>
      <c r="D69" s="109" t="s">
        <v>901</v>
      </c>
      <c r="E69" s="110"/>
      <c r="F69" s="110"/>
      <c r="G69" s="110"/>
      <c r="H69" s="110"/>
      <c r="I69" s="110"/>
      <c r="J69" s="111">
        <f>J231</f>
        <v>0</v>
      </c>
      <c r="L69" s="108"/>
    </row>
    <row r="70" spans="2:12" s="8" customFormat="1" ht="24.95" hidden="1" customHeight="1" x14ac:dyDescent="0.2">
      <c r="B70" s="104"/>
      <c r="D70" s="105" t="s">
        <v>169</v>
      </c>
      <c r="E70" s="106"/>
      <c r="F70" s="106"/>
      <c r="G70" s="106"/>
      <c r="H70" s="106"/>
      <c r="I70" s="106"/>
      <c r="J70" s="107">
        <f>J242</f>
        <v>0</v>
      </c>
      <c r="L70" s="104"/>
    </row>
    <row r="71" spans="2:12" s="9" customFormat="1" ht="19.899999999999999" hidden="1" customHeight="1" x14ac:dyDescent="0.2">
      <c r="B71" s="108"/>
      <c r="D71" s="109" t="s">
        <v>902</v>
      </c>
      <c r="E71" s="110"/>
      <c r="F71" s="110"/>
      <c r="G71" s="110"/>
      <c r="H71" s="110"/>
      <c r="I71" s="110"/>
      <c r="J71" s="111">
        <f>J267</f>
        <v>0</v>
      </c>
      <c r="L71" s="108"/>
    </row>
    <row r="72" spans="2:12" s="8" customFormat="1" ht="24.95" hidden="1" customHeight="1" x14ac:dyDescent="0.2">
      <c r="B72" s="104"/>
      <c r="D72" s="105" t="s">
        <v>171</v>
      </c>
      <c r="E72" s="106"/>
      <c r="F72" s="106"/>
      <c r="G72" s="106"/>
      <c r="H72" s="106"/>
      <c r="I72" s="106"/>
      <c r="J72" s="107">
        <f>J279</f>
        <v>0</v>
      </c>
      <c r="L72" s="104"/>
    </row>
    <row r="73" spans="2:12" s="8" customFormat="1" ht="24.95" hidden="1" customHeight="1" x14ac:dyDescent="0.2">
      <c r="B73" s="104"/>
      <c r="D73" s="105" t="s">
        <v>172</v>
      </c>
      <c r="E73" s="106"/>
      <c r="F73" s="106"/>
      <c r="G73" s="106"/>
      <c r="H73" s="106"/>
      <c r="I73" s="106"/>
      <c r="J73" s="107">
        <f>J285</f>
        <v>0</v>
      </c>
      <c r="L73" s="104"/>
    </row>
    <row r="74" spans="2:12" s="1" customFormat="1" ht="21.75" hidden="1" customHeight="1" x14ac:dyDescent="0.2">
      <c r="B74" s="33"/>
      <c r="L74" s="33"/>
    </row>
    <row r="75" spans="2:12" s="1" customFormat="1" ht="6.95" hidden="1" customHeight="1" x14ac:dyDescent="0.2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6" spans="2:12" hidden="1" x14ac:dyDescent="0.2"/>
    <row r="77" spans="2:12" hidden="1" x14ac:dyDescent="0.2"/>
    <row r="78" spans="2:12" hidden="1" x14ac:dyDescent="0.2"/>
    <row r="79" spans="2:12" s="1" customFormat="1" ht="6.95" customHeight="1" x14ac:dyDescent="0.2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 x14ac:dyDescent="0.2">
      <c r="B80" s="33"/>
      <c r="C80" s="21" t="s">
        <v>173</v>
      </c>
      <c r="L80" s="33"/>
    </row>
    <row r="81" spans="2:63" s="1" customFormat="1" ht="6.95" customHeight="1" x14ac:dyDescent="0.2">
      <c r="B81" s="33"/>
      <c r="L81" s="33"/>
    </row>
    <row r="82" spans="2:63" s="1" customFormat="1" ht="12" customHeight="1" x14ac:dyDescent="0.2">
      <c r="B82" s="33"/>
      <c r="C82" s="27" t="s">
        <v>16</v>
      </c>
      <c r="L82" s="33"/>
    </row>
    <row r="83" spans="2:63" s="1" customFormat="1" ht="16.5" customHeight="1" x14ac:dyDescent="0.2">
      <c r="B83" s="33"/>
      <c r="E83" s="250" t="str">
        <f>E7</f>
        <v>Oprava PZS v úseku Rožďalovice - Nemyčeves</v>
      </c>
      <c r="F83" s="251"/>
      <c r="G83" s="251"/>
      <c r="H83" s="251"/>
      <c r="L83" s="33"/>
    </row>
    <row r="84" spans="2:63" ht="12" customHeight="1" x14ac:dyDescent="0.2">
      <c r="B84" s="20"/>
      <c r="C84" s="27" t="s">
        <v>152</v>
      </c>
      <c r="L84" s="20"/>
    </row>
    <row r="85" spans="2:63" s="1" customFormat="1" ht="16.5" customHeight="1" x14ac:dyDescent="0.2">
      <c r="B85" s="33"/>
      <c r="E85" s="250" t="s">
        <v>897</v>
      </c>
      <c r="F85" s="249"/>
      <c r="G85" s="249"/>
      <c r="H85" s="249"/>
      <c r="L85" s="33"/>
    </row>
    <row r="86" spans="2:63" s="1" customFormat="1" ht="12" customHeight="1" x14ac:dyDescent="0.2">
      <c r="B86" s="33"/>
      <c r="C86" s="27" t="s">
        <v>154</v>
      </c>
      <c r="L86" s="33"/>
    </row>
    <row r="87" spans="2:63" s="1" customFormat="1" ht="16.5" customHeight="1" x14ac:dyDescent="0.2">
      <c r="B87" s="33"/>
      <c r="E87" s="246" t="str">
        <f>E11</f>
        <v>01 - Zabezpečovací zařízení</v>
      </c>
      <c r="F87" s="249"/>
      <c r="G87" s="249"/>
      <c r="H87" s="249"/>
      <c r="L87" s="33"/>
    </row>
    <row r="88" spans="2:63" s="1" customFormat="1" ht="6.95" customHeight="1" x14ac:dyDescent="0.2">
      <c r="B88" s="33"/>
      <c r="L88" s="33"/>
    </row>
    <row r="89" spans="2:63" s="1" customFormat="1" ht="12" customHeight="1" x14ac:dyDescent="0.2">
      <c r="B89" s="33"/>
      <c r="C89" s="27" t="s">
        <v>22</v>
      </c>
      <c r="F89" s="25" t="str">
        <f>F14</f>
        <v>PZS v km 26,470</v>
      </c>
      <c r="I89" s="27" t="s">
        <v>24</v>
      </c>
      <c r="J89" s="50" t="str">
        <f>IF(J14="","",J14)</f>
        <v>28. 2. 2023</v>
      </c>
      <c r="L89" s="33"/>
    </row>
    <row r="90" spans="2:63" s="1" customFormat="1" ht="6.95" customHeight="1" x14ac:dyDescent="0.2">
      <c r="B90" s="33"/>
      <c r="L90" s="33"/>
    </row>
    <row r="91" spans="2:63" s="1" customFormat="1" ht="15.2" customHeight="1" x14ac:dyDescent="0.2">
      <c r="B91" s="33"/>
      <c r="C91" s="27" t="s">
        <v>30</v>
      </c>
      <c r="F91" s="25" t="str">
        <f>E17</f>
        <v>Správa železnic, státní organizace</v>
      </c>
      <c r="I91" s="27" t="s">
        <v>38</v>
      </c>
      <c r="J91" s="31" t="str">
        <f>E23</f>
        <v>Signal Projekt s.r.o.</v>
      </c>
      <c r="L91" s="33"/>
    </row>
    <row r="92" spans="2:63" s="1" customFormat="1" ht="15.2" customHeight="1" x14ac:dyDescent="0.2">
      <c r="B92" s="33"/>
      <c r="C92" s="27" t="s">
        <v>36</v>
      </c>
      <c r="F92" s="25" t="str">
        <f>IF(E20="","",E20)</f>
        <v>Vyplň údaj</v>
      </c>
      <c r="I92" s="27" t="s">
        <v>42</v>
      </c>
      <c r="J92" s="31" t="str">
        <f>E26</f>
        <v>Signal Projekt s.r.o.</v>
      </c>
      <c r="L92" s="33"/>
    </row>
    <row r="93" spans="2:63" s="1" customFormat="1" ht="10.35" customHeight="1" x14ac:dyDescent="0.2">
      <c r="B93" s="33"/>
      <c r="L93" s="33"/>
    </row>
    <row r="94" spans="2:63" s="10" customFormat="1" ht="29.25" customHeight="1" x14ac:dyDescent="0.2">
      <c r="B94" s="112"/>
      <c r="C94" s="113" t="s">
        <v>174</v>
      </c>
      <c r="D94" s="114" t="s">
        <v>64</v>
      </c>
      <c r="E94" s="114" t="s">
        <v>60</v>
      </c>
      <c r="F94" s="114" t="s">
        <v>61</v>
      </c>
      <c r="G94" s="114" t="s">
        <v>175</v>
      </c>
      <c r="H94" s="114" t="s">
        <v>176</v>
      </c>
      <c r="I94" s="114" t="s">
        <v>177</v>
      </c>
      <c r="J94" s="114" t="s">
        <v>160</v>
      </c>
      <c r="K94" s="115" t="s">
        <v>178</v>
      </c>
      <c r="L94" s="112"/>
      <c r="M94" s="57" t="s">
        <v>35</v>
      </c>
      <c r="N94" s="58" t="s">
        <v>49</v>
      </c>
      <c r="O94" s="58" t="s">
        <v>179</v>
      </c>
      <c r="P94" s="58" t="s">
        <v>180</v>
      </c>
      <c r="Q94" s="58" t="s">
        <v>181</v>
      </c>
      <c r="R94" s="58" t="s">
        <v>182</v>
      </c>
      <c r="S94" s="58" t="s">
        <v>183</v>
      </c>
      <c r="T94" s="59" t="s">
        <v>184</v>
      </c>
    </row>
    <row r="95" spans="2:63" s="1" customFormat="1" ht="22.9" customHeight="1" x14ac:dyDescent="0.25">
      <c r="B95" s="33"/>
      <c r="C95" s="62" t="s">
        <v>185</v>
      </c>
      <c r="J95" s="116">
        <f>BK95</f>
        <v>0</v>
      </c>
      <c r="L95" s="33"/>
      <c r="M95" s="60"/>
      <c r="N95" s="51"/>
      <c r="O95" s="51"/>
      <c r="P95" s="117">
        <f>P96+P216+P242+P279+P285</f>
        <v>0</v>
      </c>
      <c r="Q95" s="51"/>
      <c r="R95" s="117">
        <f>R96+R216+R242+R279+R285</f>
        <v>0</v>
      </c>
      <c r="S95" s="51"/>
      <c r="T95" s="118">
        <f>T96+T216+T242+T279+T285</f>
        <v>0</v>
      </c>
      <c r="AT95" s="17" t="s">
        <v>78</v>
      </c>
      <c r="AU95" s="17" t="s">
        <v>161</v>
      </c>
      <c r="BK95" s="119">
        <f>BK96+BK216+BK242+BK279+BK285</f>
        <v>0</v>
      </c>
    </row>
    <row r="96" spans="2:63" s="11" customFormat="1" ht="25.9" customHeight="1" x14ac:dyDescent="0.2">
      <c r="B96" s="120"/>
      <c r="D96" s="121" t="s">
        <v>78</v>
      </c>
      <c r="E96" s="122" t="s">
        <v>90</v>
      </c>
      <c r="F96" s="122" t="s">
        <v>186</v>
      </c>
      <c r="I96" s="123"/>
      <c r="J96" s="124">
        <f>BK96</f>
        <v>0</v>
      </c>
      <c r="L96" s="120"/>
      <c r="M96" s="125"/>
      <c r="P96" s="126">
        <f>P97+SUM(P98:P182)+P199</f>
        <v>0</v>
      </c>
      <c r="R96" s="126">
        <f>R97+SUM(R98:R182)+R199</f>
        <v>0</v>
      </c>
      <c r="T96" s="127">
        <f>T97+SUM(T98:T182)+T199</f>
        <v>0</v>
      </c>
      <c r="AR96" s="121" t="s">
        <v>86</v>
      </c>
      <c r="AT96" s="128" t="s">
        <v>78</v>
      </c>
      <c r="AU96" s="128" t="s">
        <v>79</v>
      </c>
      <c r="AY96" s="121" t="s">
        <v>187</v>
      </c>
      <c r="BK96" s="129">
        <f>BK97+SUM(BK98:BK182)+BK199</f>
        <v>0</v>
      </c>
    </row>
    <row r="97" spans="2:65" s="1" customFormat="1" ht="55.5" customHeight="1" x14ac:dyDescent="0.2">
      <c r="B97" s="33"/>
      <c r="C97" s="130" t="s">
        <v>86</v>
      </c>
      <c r="D97" s="130" t="s">
        <v>188</v>
      </c>
      <c r="E97" s="131" t="s">
        <v>189</v>
      </c>
      <c r="F97" s="132" t="s">
        <v>190</v>
      </c>
      <c r="G97" s="133" t="s">
        <v>191</v>
      </c>
      <c r="H97" s="134">
        <v>135</v>
      </c>
      <c r="I97" s="135"/>
      <c r="J97" s="136">
        <f>ROUND(I97*H97,2)</f>
        <v>0</v>
      </c>
      <c r="K97" s="132" t="s">
        <v>192</v>
      </c>
      <c r="L97" s="33"/>
      <c r="M97" s="137" t="s">
        <v>35</v>
      </c>
      <c r="N97" s="138" t="s">
        <v>50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193</v>
      </c>
      <c r="AT97" s="141" t="s">
        <v>188</v>
      </c>
      <c r="AU97" s="141" t="s">
        <v>86</v>
      </c>
      <c r="AY97" s="17" t="s">
        <v>187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86</v>
      </c>
      <c r="BK97" s="142">
        <f>ROUND(I97*H97,2)</f>
        <v>0</v>
      </c>
      <c r="BL97" s="17" t="s">
        <v>193</v>
      </c>
      <c r="BM97" s="141" t="s">
        <v>903</v>
      </c>
    </row>
    <row r="98" spans="2:65" s="12" customFormat="1" x14ac:dyDescent="0.2">
      <c r="B98" s="143"/>
      <c r="D98" s="144" t="s">
        <v>195</v>
      </c>
      <c r="E98" s="145" t="s">
        <v>35</v>
      </c>
      <c r="F98" s="146" t="s">
        <v>196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86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199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86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3" customFormat="1" x14ac:dyDescent="0.2">
      <c r="B100" s="150"/>
      <c r="D100" s="144" t="s">
        <v>195</v>
      </c>
      <c r="E100" s="151" t="s">
        <v>35</v>
      </c>
      <c r="F100" s="152" t="s">
        <v>904</v>
      </c>
      <c r="H100" s="153">
        <v>100</v>
      </c>
      <c r="I100" s="154"/>
      <c r="L100" s="150"/>
      <c r="M100" s="155"/>
      <c r="T100" s="156"/>
      <c r="AT100" s="151" t="s">
        <v>195</v>
      </c>
      <c r="AU100" s="151" t="s">
        <v>86</v>
      </c>
      <c r="AV100" s="13" t="s">
        <v>88</v>
      </c>
      <c r="AW100" s="13" t="s">
        <v>41</v>
      </c>
      <c r="AX100" s="13" t="s">
        <v>79</v>
      </c>
      <c r="AY100" s="151" t="s">
        <v>187</v>
      </c>
    </row>
    <row r="101" spans="2:65" s="12" customFormat="1" x14ac:dyDescent="0.2">
      <c r="B101" s="143"/>
      <c r="D101" s="144" t="s">
        <v>195</v>
      </c>
      <c r="E101" s="145" t="s">
        <v>35</v>
      </c>
      <c r="F101" s="146" t="s">
        <v>905</v>
      </c>
      <c r="H101" s="145" t="s">
        <v>35</v>
      </c>
      <c r="I101" s="147"/>
      <c r="L101" s="143"/>
      <c r="M101" s="148"/>
      <c r="T101" s="149"/>
      <c r="AT101" s="145" t="s">
        <v>195</v>
      </c>
      <c r="AU101" s="145" t="s">
        <v>86</v>
      </c>
      <c r="AV101" s="12" t="s">
        <v>86</v>
      </c>
      <c r="AW101" s="12" t="s">
        <v>41</v>
      </c>
      <c r="AX101" s="12" t="s">
        <v>79</v>
      </c>
      <c r="AY101" s="145" t="s">
        <v>187</v>
      </c>
    </row>
    <row r="102" spans="2:65" s="13" customFormat="1" x14ac:dyDescent="0.2">
      <c r="B102" s="150"/>
      <c r="D102" s="144" t="s">
        <v>195</v>
      </c>
      <c r="E102" s="151" t="s">
        <v>35</v>
      </c>
      <c r="F102" s="152" t="s">
        <v>906</v>
      </c>
      <c r="H102" s="153">
        <v>35</v>
      </c>
      <c r="I102" s="154"/>
      <c r="L102" s="150"/>
      <c r="M102" s="155"/>
      <c r="T102" s="156"/>
      <c r="AT102" s="151" t="s">
        <v>195</v>
      </c>
      <c r="AU102" s="151" t="s">
        <v>86</v>
      </c>
      <c r="AV102" s="13" t="s">
        <v>88</v>
      </c>
      <c r="AW102" s="13" t="s">
        <v>41</v>
      </c>
      <c r="AX102" s="13" t="s">
        <v>79</v>
      </c>
      <c r="AY102" s="151" t="s">
        <v>187</v>
      </c>
    </row>
    <row r="103" spans="2:65" s="14" customFormat="1" x14ac:dyDescent="0.2">
      <c r="B103" s="157"/>
      <c r="D103" s="144" t="s">
        <v>195</v>
      </c>
      <c r="E103" s="158" t="s">
        <v>35</v>
      </c>
      <c r="F103" s="159" t="s">
        <v>201</v>
      </c>
      <c r="H103" s="160">
        <v>135</v>
      </c>
      <c r="I103" s="161"/>
      <c r="L103" s="157"/>
      <c r="M103" s="162"/>
      <c r="T103" s="163"/>
      <c r="AT103" s="158" t="s">
        <v>195</v>
      </c>
      <c r="AU103" s="158" t="s">
        <v>86</v>
      </c>
      <c r="AV103" s="14" t="s">
        <v>193</v>
      </c>
      <c r="AW103" s="14" t="s">
        <v>41</v>
      </c>
      <c r="AX103" s="14" t="s">
        <v>86</v>
      </c>
      <c r="AY103" s="158" t="s">
        <v>187</v>
      </c>
    </row>
    <row r="104" spans="2:65" s="1" customFormat="1" ht="49.15" customHeight="1" x14ac:dyDescent="0.2">
      <c r="B104" s="33"/>
      <c r="C104" s="130" t="s">
        <v>88</v>
      </c>
      <c r="D104" s="130" t="s">
        <v>188</v>
      </c>
      <c r="E104" s="131" t="s">
        <v>208</v>
      </c>
      <c r="F104" s="132" t="s">
        <v>209</v>
      </c>
      <c r="G104" s="133" t="s">
        <v>204</v>
      </c>
      <c r="H104" s="134">
        <v>12</v>
      </c>
      <c r="I104" s="135"/>
      <c r="J104" s="136">
        <f>ROUND(I104*H104,2)</f>
        <v>0</v>
      </c>
      <c r="K104" s="132" t="s">
        <v>192</v>
      </c>
      <c r="L104" s="33"/>
      <c r="M104" s="137" t="s">
        <v>35</v>
      </c>
      <c r="N104" s="138" t="s">
        <v>50</v>
      </c>
      <c r="P104" s="139">
        <f>O104*H104</f>
        <v>0</v>
      </c>
      <c r="Q104" s="139">
        <v>0</v>
      </c>
      <c r="R104" s="139">
        <f>Q104*H104</f>
        <v>0</v>
      </c>
      <c r="S104" s="139">
        <v>0</v>
      </c>
      <c r="T104" s="140">
        <f>S104*H104</f>
        <v>0</v>
      </c>
      <c r="AR104" s="141" t="s">
        <v>205</v>
      </c>
      <c r="AT104" s="141" t="s">
        <v>188</v>
      </c>
      <c r="AU104" s="141" t="s">
        <v>86</v>
      </c>
      <c r="AY104" s="17" t="s">
        <v>187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7" t="s">
        <v>86</v>
      </c>
      <c r="BK104" s="142">
        <f>ROUND(I104*H104,2)</f>
        <v>0</v>
      </c>
      <c r="BL104" s="17" t="s">
        <v>205</v>
      </c>
      <c r="BM104" s="141" t="s">
        <v>907</v>
      </c>
    </row>
    <row r="105" spans="2:65" s="12" customFormat="1" x14ac:dyDescent="0.2">
      <c r="B105" s="143"/>
      <c r="D105" s="144" t="s">
        <v>195</v>
      </c>
      <c r="E105" s="145" t="s">
        <v>35</v>
      </c>
      <c r="F105" s="146" t="s">
        <v>324</v>
      </c>
      <c r="H105" s="145" t="s">
        <v>35</v>
      </c>
      <c r="I105" s="147"/>
      <c r="L105" s="143"/>
      <c r="M105" s="148"/>
      <c r="T105" s="149"/>
      <c r="AT105" s="145" t="s">
        <v>195</v>
      </c>
      <c r="AU105" s="145" t="s">
        <v>86</v>
      </c>
      <c r="AV105" s="12" t="s">
        <v>86</v>
      </c>
      <c r="AW105" s="12" t="s">
        <v>41</v>
      </c>
      <c r="AX105" s="12" t="s">
        <v>79</v>
      </c>
      <c r="AY105" s="145" t="s">
        <v>187</v>
      </c>
    </row>
    <row r="106" spans="2:65" s="12" customFormat="1" x14ac:dyDescent="0.2">
      <c r="B106" s="143"/>
      <c r="D106" s="144" t="s">
        <v>195</v>
      </c>
      <c r="E106" s="145" t="s">
        <v>35</v>
      </c>
      <c r="F106" s="146" t="s">
        <v>908</v>
      </c>
      <c r="H106" s="145" t="s">
        <v>35</v>
      </c>
      <c r="I106" s="147"/>
      <c r="L106" s="143"/>
      <c r="M106" s="148"/>
      <c r="T106" s="149"/>
      <c r="AT106" s="145" t="s">
        <v>195</v>
      </c>
      <c r="AU106" s="145" t="s">
        <v>86</v>
      </c>
      <c r="AV106" s="12" t="s">
        <v>86</v>
      </c>
      <c r="AW106" s="12" t="s">
        <v>41</v>
      </c>
      <c r="AX106" s="12" t="s">
        <v>79</v>
      </c>
      <c r="AY106" s="145" t="s">
        <v>187</v>
      </c>
    </row>
    <row r="107" spans="2:65" s="13" customFormat="1" x14ac:dyDescent="0.2">
      <c r="B107" s="150"/>
      <c r="D107" s="144" t="s">
        <v>195</v>
      </c>
      <c r="E107" s="151" t="s">
        <v>35</v>
      </c>
      <c r="F107" s="152" t="s">
        <v>88</v>
      </c>
      <c r="H107" s="153">
        <v>2</v>
      </c>
      <c r="I107" s="154"/>
      <c r="L107" s="150"/>
      <c r="M107" s="155"/>
      <c r="T107" s="156"/>
      <c r="AT107" s="151" t="s">
        <v>195</v>
      </c>
      <c r="AU107" s="151" t="s">
        <v>86</v>
      </c>
      <c r="AV107" s="13" t="s">
        <v>88</v>
      </c>
      <c r="AW107" s="13" t="s">
        <v>41</v>
      </c>
      <c r="AX107" s="13" t="s">
        <v>79</v>
      </c>
      <c r="AY107" s="151" t="s">
        <v>187</v>
      </c>
    </row>
    <row r="108" spans="2:65" s="12" customFormat="1" x14ac:dyDescent="0.2">
      <c r="B108" s="143"/>
      <c r="D108" s="144" t="s">
        <v>195</v>
      </c>
      <c r="E108" s="145" t="s">
        <v>35</v>
      </c>
      <c r="F108" s="146" t="s">
        <v>199</v>
      </c>
      <c r="H108" s="145" t="s">
        <v>35</v>
      </c>
      <c r="I108" s="147"/>
      <c r="L108" s="143"/>
      <c r="M108" s="148"/>
      <c r="T108" s="149"/>
      <c r="AT108" s="145" t="s">
        <v>195</v>
      </c>
      <c r="AU108" s="145" t="s">
        <v>86</v>
      </c>
      <c r="AV108" s="12" t="s">
        <v>86</v>
      </c>
      <c r="AW108" s="12" t="s">
        <v>41</v>
      </c>
      <c r="AX108" s="12" t="s">
        <v>79</v>
      </c>
      <c r="AY108" s="145" t="s">
        <v>187</v>
      </c>
    </row>
    <row r="109" spans="2:65" s="13" customFormat="1" x14ac:dyDescent="0.2">
      <c r="B109" s="150"/>
      <c r="D109" s="144" t="s">
        <v>195</v>
      </c>
      <c r="E109" s="151" t="s">
        <v>35</v>
      </c>
      <c r="F109" s="152" t="s">
        <v>223</v>
      </c>
      <c r="H109" s="153">
        <v>6</v>
      </c>
      <c r="I109" s="154"/>
      <c r="L109" s="150"/>
      <c r="M109" s="155"/>
      <c r="T109" s="156"/>
      <c r="AT109" s="151" t="s">
        <v>195</v>
      </c>
      <c r="AU109" s="151" t="s">
        <v>86</v>
      </c>
      <c r="AV109" s="13" t="s">
        <v>88</v>
      </c>
      <c r="AW109" s="13" t="s">
        <v>41</v>
      </c>
      <c r="AX109" s="13" t="s">
        <v>79</v>
      </c>
      <c r="AY109" s="151" t="s">
        <v>187</v>
      </c>
    </row>
    <row r="110" spans="2:65" s="12" customFormat="1" x14ac:dyDescent="0.2">
      <c r="B110" s="143"/>
      <c r="D110" s="144" t="s">
        <v>195</v>
      </c>
      <c r="E110" s="145" t="s">
        <v>35</v>
      </c>
      <c r="F110" s="146" t="s">
        <v>905</v>
      </c>
      <c r="H110" s="145" t="s">
        <v>35</v>
      </c>
      <c r="I110" s="147"/>
      <c r="L110" s="143"/>
      <c r="M110" s="148"/>
      <c r="T110" s="149"/>
      <c r="AT110" s="145" t="s">
        <v>195</v>
      </c>
      <c r="AU110" s="145" t="s">
        <v>86</v>
      </c>
      <c r="AV110" s="12" t="s">
        <v>86</v>
      </c>
      <c r="AW110" s="12" t="s">
        <v>41</v>
      </c>
      <c r="AX110" s="12" t="s">
        <v>79</v>
      </c>
      <c r="AY110" s="145" t="s">
        <v>187</v>
      </c>
    </row>
    <row r="111" spans="2:65" s="13" customFormat="1" x14ac:dyDescent="0.2">
      <c r="B111" s="150"/>
      <c r="D111" s="144" t="s">
        <v>195</v>
      </c>
      <c r="E111" s="151" t="s">
        <v>35</v>
      </c>
      <c r="F111" s="152" t="s">
        <v>193</v>
      </c>
      <c r="H111" s="153">
        <v>4</v>
      </c>
      <c r="I111" s="154"/>
      <c r="L111" s="150"/>
      <c r="M111" s="155"/>
      <c r="T111" s="156"/>
      <c r="AT111" s="151" t="s">
        <v>195</v>
      </c>
      <c r="AU111" s="151" t="s">
        <v>86</v>
      </c>
      <c r="AV111" s="13" t="s">
        <v>88</v>
      </c>
      <c r="AW111" s="13" t="s">
        <v>41</v>
      </c>
      <c r="AX111" s="13" t="s">
        <v>79</v>
      </c>
      <c r="AY111" s="151" t="s">
        <v>187</v>
      </c>
    </row>
    <row r="112" spans="2:65" s="14" customFormat="1" x14ac:dyDescent="0.2">
      <c r="B112" s="157"/>
      <c r="D112" s="144" t="s">
        <v>195</v>
      </c>
      <c r="E112" s="158" t="s">
        <v>35</v>
      </c>
      <c r="F112" s="159" t="s">
        <v>201</v>
      </c>
      <c r="H112" s="160">
        <v>12</v>
      </c>
      <c r="I112" s="161"/>
      <c r="L112" s="157"/>
      <c r="M112" s="162"/>
      <c r="T112" s="163"/>
      <c r="AT112" s="158" t="s">
        <v>195</v>
      </c>
      <c r="AU112" s="158" t="s">
        <v>86</v>
      </c>
      <c r="AV112" s="14" t="s">
        <v>193</v>
      </c>
      <c r="AW112" s="14" t="s">
        <v>41</v>
      </c>
      <c r="AX112" s="14" t="s">
        <v>86</v>
      </c>
      <c r="AY112" s="158" t="s">
        <v>187</v>
      </c>
    </row>
    <row r="113" spans="2:65" s="1" customFormat="1" ht="21.75" customHeight="1" x14ac:dyDescent="0.2">
      <c r="B113" s="33"/>
      <c r="C113" s="164" t="s">
        <v>207</v>
      </c>
      <c r="D113" s="164" t="s">
        <v>213</v>
      </c>
      <c r="E113" s="165" t="s">
        <v>220</v>
      </c>
      <c r="F113" s="166" t="s">
        <v>221</v>
      </c>
      <c r="G113" s="167" t="s">
        <v>191</v>
      </c>
      <c r="H113" s="168">
        <v>100</v>
      </c>
      <c r="I113" s="169"/>
      <c r="J113" s="170">
        <f>ROUND(I113*H113,2)</f>
        <v>0</v>
      </c>
      <c r="K113" s="166" t="s">
        <v>192</v>
      </c>
      <c r="L113" s="171"/>
      <c r="M113" s="172" t="s">
        <v>35</v>
      </c>
      <c r="N113" s="173" t="s">
        <v>50</v>
      </c>
      <c r="P113" s="139">
        <f>O113*H113</f>
        <v>0</v>
      </c>
      <c r="Q113" s="139">
        <v>0</v>
      </c>
      <c r="R113" s="139">
        <f>Q113*H113</f>
        <v>0</v>
      </c>
      <c r="S113" s="139">
        <v>0</v>
      </c>
      <c r="T113" s="140">
        <f>S113*H113</f>
        <v>0</v>
      </c>
      <c r="AR113" s="141" t="s">
        <v>216</v>
      </c>
      <c r="AT113" s="141" t="s">
        <v>213</v>
      </c>
      <c r="AU113" s="141" t="s">
        <v>86</v>
      </c>
      <c r="AY113" s="17" t="s">
        <v>187</v>
      </c>
      <c r="BE113" s="142">
        <f>IF(N113="základní",J113,0)</f>
        <v>0</v>
      </c>
      <c r="BF113" s="142">
        <f>IF(N113="snížená",J113,0)</f>
        <v>0</v>
      </c>
      <c r="BG113" s="142">
        <f>IF(N113="zákl. přenesená",J113,0)</f>
        <v>0</v>
      </c>
      <c r="BH113" s="142">
        <f>IF(N113="sníž. přenesená",J113,0)</f>
        <v>0</v>
      </c>
      <c r="BI113" s="142">
        <f>IF(N113="nulová",J113,0)</f>
        <v>0</v>
      </c>
      <c r="BJ113" s="17" t="s">
        <v>86</v>
      </c>
      <c r="BK113" s="142">
        <f>ROUND(I113*H113,2)</f>
        <v>0</v>
      </c>
      <c r="BL113" s="17" t="s">
        <v>217</v>
      </c>
      <c r="BM113" s="141" t="s">
        <v>909</v>
      </c>
    </row>
    <row r="114" spans="2:65" s="12" customFormat="1" x14ac:dyDescent="0.2">
      <c r="B114" s="143"/>
      <c r="D114" s="144" t="s">
        <v>195</v>
      </c>
      <c r="E114" s="145" t="s">
        <v>35</v>
      </c>
      <c r="F114" s="146" t="s">
        <v>196</v>
      </c>
      <c r="H114" s="145" t="s">
        <v>35</v>
      </c>
      <c r="I114" s="147"/>
      <c r="L114" s="143"/>
      <c r="M114" s="148"/>
      <c r="T114" s="149"/>
      <c r="AT114" s="145" t="s">
        <v>195</v>
      </c>
      <c r="AU114" s="145" t="s">
        <v>86</v>
      </c>
      <c r="AV114" s="12" t="s">
        <v>86</v>
      </c>
      <c r="AW114" s="12" t="s">
        <v>41</v>
      </c>
      <c r="AX114" s="12" t="s">
        <v>79</v>
      </c>
      <c r="AY114" s="145" t="s">
        <v>187</v>
      </c>
    </row>
    <row r="115" spans="2:65" s="13" customFormat="1" x14ac:dyDescent="0.2">
      <c r="B115" s="150"/>
      <c r="D115" s="144" t="s">
        <v>195</v>
      </c>
      <c r="E115" s="151" t="s">
        <v>35</v>
      </c>
      <c r="F115" s="152" t="s">
        <v>344</v>
      </c>
      <c r="H115" s="153">
        <v>30</v>
      </c>
      <c r="I115" s="154"/>
      <c r="L115" s="150"/>
      <c r="M115" s="155"/>
      <c r="T115" s="156"/>
      <c r="AT115" s="151" t="s">
        <v>195</v>
      </c>
      <c r="AU115" s="151" t="s">
        <v>86</v>
      </c>
      <c r="AV115" s="13" t="s">
        <v>88</v>
      </c>
      <c r="AW115" s="13" t="s">
        <v>41</v>
      </c>
      <c r="AX115" s="13" t="s">
        <v>79</v>
      </c>
      <c r="AY115" s="151" t="s">
        <v>187</v>
      </c>
    </row>
    <row r="116" spans="2:65" s="13" customFormat="1" x14ac:dyDescent="0.2">
      <c r="B116" s="150"/>
      <c r="D116" s="144" t="s">
        <v>195</v>
      </c>
      <c r="E116" s="151" t="s">
        <v>35</v>
      </c>
      <c r="F116" s="152" t="s">
        <v>455</v>
      </c>
      <c r="H116" s="153">
        <v>55</v>
      </c>
      <c r="I116" s="154"/>
      <c r="L116" s="150"/>
      <c r="M116" s="155"/>
      <c r="T116" s="156"/>
      <c r="AT116" s="151" t="s">
        <v>195</v>
      </c>
      <c r="AU116" s="151" t="s">
        <v>86</v>
      </c>
      <c r="AV116" s="13" t="s">
        <v>88</v>
      </c>
      <c r="AW116" s="13" t="s">
        <v>41</v>
      </c>
      <c r="AX116" s="13" t="s">
        <v>79</v>
      </c>
      <c r="AY116" s="151" t="s">
        <v>187</v>
      </c>
    </row>
    <row r="117" spans="2:65" s="13" customFormat="1" x14ac:dyDescent="0.2">
      <c r="B117" s="150"/>
      <c r="D117" s="144" t="s">
        <v>195</v>
      </c>
      <c r="E117" s="151" t="s">
        <v>35</v>
      </c>
      <c r="F117" s="152" t="s">
        <v>8</v>
      </c>
      <c r="H117" s="153">
        <v>15</v>
      </c>
      <c r="I117" s="154"/>
      <c r="L117" s="150"/>
      <c r="M117" s="155"/>
      <c r="T117" s="156"/>
      <c r="AT117" s="151" t="s">
        <v>195</v>
      </c>
      <c r="AU117" s="151" t="s">
        <v>86</v>
      </c>
      <c r="AV117" s="13" t="s">
        <v>88</v>
      </c>
      <c r="AW117" s="13" t="s">
        <v>41</v>
      </c>
      <c r="AX117" s="13" t="s">
        <v>79</v>
      </c>
      <c r="AY117" s="151" t="s">
        <v>187</v>
      </c>
    </row>
    <row r="118" spans="2:65" s="14" customFormat="1" x14ac:dyDescent="0.2">
      <c r="B118" s="157"/>
      <c r="D118" s="144" t="s">
        <v>195</v>
      </c>
      <c r="E118" s="158" t="s">
        <v>35</v>
      </c>
      <c r="F118" s="159" t="s">
        <v>201</v>
      </c>
      <c r="H118" s="160">
        <v>100</v>
      </c>
      <c r="I118" s="161"/>
      <c r="L118" s="157"/>
      <c r="M118" s="162"/>
      <c r="T118" s="163"/>
      <c r="AT118" s="158" t="s">
        <v>195</v>
      </c>
      <c r="AU118" s="158" t="s">
        <v>86</v>
      </c>
      <c r="AV118" s="14" t="s">
        <v>193</v>
      </c>
      <c r="AW118" s="14" t="s">
        <v>41</v>
      </c>
      <c r="AX118" s="14" t="s">
        <v>86</v>
      </c>
      <c r="AY118" s="158" t="s">
        <v>187</v>
      </c>
    </row>
    <row r="119" spans="2:65" s="1" customFormat="1" ht="16.5" customHeight="1" x14ac:dyDescent="0.2">
      <c r="B119" s="33"/>
      <c r="C119" s="164" t="s">
        <v>193</v>
      </c>
      <c r="D119" s="164" t="s">
        <v>213</v>
      </c>
      <c r="E119" s="165" t="s">
        <v>224</v>
      </c>
      <c r="F119" s="166" t="s">
        <v>225</v>
      </c>
      <c r="G119" s="167" t="s">
        <v>191</v>
      </c>
      <c r="H119" s="168">
        <v>35</v>
      </c>
      <c r="I119" s="169"/>
      <c r="J119" s="170">
        <f>ROUND(I119*H119,2)</f>
        <v>0</v>
      </c>
      <c r="K119" s="166" t="s">
        <v>192</v>
      </c>
      <c r="L119" s="171"/>
      <c r="M119" s="172" t="s">
        <v>35</v>
      </c>
      <c r="N119" s="173" t="s">
        <v>50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216</v>
      </c>
      <c r="AT119" s="141" t="s">
        <v>213</v>
      </c>
      <c r="AU119" s="141" t="s">
        <v>86</v>
      </c>
      <c r="AY119" s="17" t="s">
        <v>187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7" t="s">
        <v>86</v>
      </c>
      <c r="BK119" s="142">
        <f>ROUND(I119*H119,2)</f>
        <v>0</v>
      </c>
      <c r="BL119" s="17" t="s">
        <v>217</v>
      </c>
      <c r="BM119" s="141" t="s">
        <v>910</v>
      </c>
    </row>
    <row r="120" spans="2:65" s="12" customFormat="1" x14ac:dyDescent="0.2">
      <c r="B120" s="143"/>
      <c r="D120" s="144" t="s">
        <v>195</v>
      </c>
      <c r="E120" s="145" t="s">
        <v>35</v>
      </c>
      <c r="F120" s="146" t="s">
        <v>196</v>
      </c>
      <c r="H120" s="145" t="s">
        <v>35</v>
      </c>
      <c r="I120" s="147"/>
      <c r="L120" s="143"/>
      <c r="M120" s="148"/>
      <c r="T120" s="149"/>
      <c r="AT120" s="145" t="s">
        <v>195</v>
      </c>
      <c r="AU120" s="145" t="s">
        <v>86</v>
      </c>
      <c r="AV120" s="12" t="s">
        <v>86</v>
      </c>
      <c r="AW120" s="12" t="s">
        <v>41</v>
      </c>
      <c r="AX120" s="12" t="s">
        <v>79</v>
      </c>
      <c r="AY120" s="145" t="s">
        <v>187</v>
      </c>
    </row>
    <row r="121" spans="2:65" s="13" customFormat="1" x14ac:dyDescent="0.2">
      <c r="B121" s="150"/>
      <c r="D121" s="144" t="s">
        <v>195</v>
      </c>
      <c r="E121" s="151" t="s">
        <v>35</v>
      </c>
      <c r="F121" s="152" t="s">
        <v>8</v>
      </c>
      <c r="H121" s="153">
        <v>15</v>
      </c>
      <c r="I121" s="154"/>
      <c r="L121" s="150"/>
      <c r="M121" s="155"/>
      <c r="T121" s="156"/>
      <c r="AT121" s="151" t="s">
        <v>195</v>
      </c>
      <c r="AU121" s="151" t="s">
        <v>86</v>
      </c>
      <c r="AV121" s="13" t="s">
        <v>88</v>
      </c>
      <c r="AW121" s="13" t="s">
        <v>41</v>
      </c>
      <c r="AX121" s="13" t="s">
        <v>79</v>
      </c>
      <c r="AY121" s="151" t="s">
        <v>187</v>
      </c>
    </row>
    <row r="122" spans="2:65" s="13" customFormat="1" x14ac:dyDescent="0.2">
      <c r="B122" s="150"/>
      <c r="D122" s="144" t="s">
        <v>195</v>
      </c>
      <c r="E122" s="151" t="s">
        <v>35</v>
      </c>
      <c r="F122" s="152" t="s">
        <v>285</v>
      </c>
      <c r="H122" s="153">
        <v>20</v>
      </c>
      <c r="I122" s="154"/>
      <c r="L122" s="150"/>
      <c r="M122" s="155"/>
      <c r="T122" s="156"/>
      <c r="AT122" s="151" t="s">
        <v>195</v>
      </c>
      <c r="AU122" s="151" t="s">
        <v>86</v>
      </c>
      <c r="AV122" s="13" t="s">
        <v>88</v>
      </c>
      <c r="AW122" s="13" t="s">
        <v>41</v>
      </c>
      <c r="AX122" s="13" t="s">
        <v>79</v>
      </c>
      <c r="AY122" s="151" t="s">
        <v>187</v>
      </c>
    </row>
    <row r="123" spans="2:65" s="14" customFormat="1" x14ac:dyDescent="0.2">
      <c r="B123" s="157"/>
      <c r="D123" s="144" t="s">
        <v>195</v>
      </c>
      <c r="E123" s="158" t="s">
        <v>35</v>
      </c>
      <c r="F123" s="159" t="s">
        <v>201</v>
      </c>
      <c r="H123" s="160">
        <v>35</v>
      </c>
      <c r="I123" s="161"/>
      <c r="L123" s="157"/>
      <c r="M123" s="162"/>
      <c r="T123" s="163"/>
      <c r="AT123" s="158" t="s">
        <v>195</v>
      </c>
      <c r="AU123" s="158" t="s">
        <v>86</v>
      </c>
      <c r="AV123" s="14" t="s">
        <v>193</v>
      </c>
      <c r="AW123" s="14" t="s">
        <v>41</v>
      </c>
      <c r="AX123" s="14" t="s">
        <v>86</v>
      </c>
      <c r="AY123" s="158" t="s">
        <v>187</v>
      </c>
    </row>
    <row r="124" spans="2:65" s="1" customFormat="1" ht="55.5" customHeight="1" x14ac:dyDescent="0.2">
      <c r="B124" s="33"/>
      <c r="C124" s="130" t="s">
        <v>219</v>
      </c>
      <c r="D124" s="130" t="s">
        <v>188</v>
      </c>
      <c r="E124" s="131" t="s">
        <v>228</v>
      </c>
      <c r="F124" s="132" t="s">
        <v>229</v>
      </c>
      <c r="G124" s="133" t="s">
        <v>191</v>
      </c>
      <c r="H124" s="134">
        <v>195</v>
      </c>
      <c r="I124" s="135"/>
      <c r="J124" s="136">
        <f>ROUND(I124*H124,2)</f>
        <v>0</v>
      </c>
      <c r="K124" s="132" t="s">
        <v>192</v>
      </c>
      <c r="L124" s="33"/>
      <c r="M124" s="137" t="s">
        <v>35</v>
      </c>
      <c r="N124" s="138" t="s">
        <v>50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193</v>
      </c>
      <c r="AT124" s="141" t="s">
        <v>188</v>
      </c>
      <c r="AU124" s="141" t="s">
        <v>86</v>
      </c>
      <c r="AY124" s="17" t="s">
        <v>187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7" t="s">
        <v>86</v>
      </c>
      <c r="BK124" s="142">
        <f>ROUND(I124*H124,2)</f>
        <v>0</v>
      </c>
      <c r="BL124" s="17" t="s">
        <v>193</v>
      </c>
      <c r="BM124" s="141" t="s">
        <v>911</v>
      </c>
    </row>
    <row r="125" spans="2:65" s="12" customFormat="1" x14ac:dyDescent="0.2">
      <c r="B125" s="143"/>
      <c r="D125" s="144" t="s">
        <v>195</v>
      </c>
      <c r="E125" s="145" t="s">
        <v>35</v>
      </c>
      <c r="F125" s="146" t="s">
        <v>196</v>
      </c>
      <c r="H125" s="145" t="s">
        <v>35</v>
      </c>
      <c r="I125" s="147"/>
      <c r="L125" s="143"/>
      <c r="M125" s="148"/>
      <c r="T125" s="149"/>
      <c r="AT125" s="145" t="s">
        <v>195</v>
      </c>
      <c r="AU125" s="145" t="s">
        <v>86</v>
      </c>
      <c r="AV125" s="12" t="s">
        <v>86</v>
      </c>
      <c r="AW125" s="12" t="s">
        <v>41</v>
      </c>
      <c r="AX125" s="12" t="s">
        <v>79</v>
      </c>
      <c r="AY125" s="145" t="s">
        <v>187</v>
      </c>
    </row>
    <row r="126" spans="2:65" s="12" customFormat="1" x14ac:dyDescent="0.2">
      <c r="B126" s="143"/>
      <c r="D126" s="144" t="s">
        <v>195</v>
      </c>
      <c r="E126" s="145" t="s">
        <v>35</v>
      </c>
      <c r="F126" s="146" t="s">
        <v>231</v>
      </c>
      <c r="H126" s="145" t="s">
        <v>35</v>
      </c>
      <c r="I126" s="147"/>
      <c r="L126" s="143"/>
      <c r="M126" s="148"/>
      <c r="T126" s="149"/>
      <c r="AT126" s="145" t="s">
        <v>195</v>
      </c>
      <c r="AU126" s="145" t="s">
        <v>86</v>
      </c>
      <c r="AV126" s="12" t="s">
        <v>86</v>
      </c>
      <c r="AW126" s="12" t="s">
        <v>41</v>
      </c>
      <c r="AX126" s="12" t="s">
        <v>79</v>
      </c>
      <c r="AY126" s="145" t="s">
        <v>187</v>
      </c>
    </row>
    <row r="127" spans="2:65" s="13" customFormat="1" x14ac:dyDescent="0.2">
      <c r="B127" s="150"/>
      <c r="D127" s="144" t="s">
        <v>195</v>
      </c>
      <c r="E127" s="151" t="s">
        <v>35</v>
      </c>
      <c r="F127" s="152" t="s">
        <v>912</v>
      </c>
      <c r="H127" s="153">
        <v>70</v>
      </c>
      <c r="I127" s="154"/>
      <c r="L127" s="150"/>
      <c r="M127" s="155"/>
      <c r="T127" s="156"/>
      <c r="AT127" s="151" t="s">
        <v>195</v>
      </c>
      <c r="AU127" s="151" t="s">
        <v>86</v>
      </c>
      <c r="AV127" s="13" t="s">
        <v>88</v>
      </c>
      <c r="AW127" s="13" t="s">
        <v>41</v>
      </c>
      <c r="AX127" s="13" t="s">
        <v>79</v>
      </c>
      <c r="AY127" s="151" t="s">
        <v>187</v>
      </c>
    </row>
    <row r="128" spans="2:65" s="12" customFormat="1" x14ac:dyDescent="0.2">
      <c r="B128" s="143"/>
      <c r="D128" s="144" t="s">
        <v>195</v>
      </c>
      <c r="E128" s="145" t="s">
        <v>35</v>
      </c>
      <c r="F128" s="146" t="s">
        <v>913</v>
      </c>
      <c r="H128" s="145" t="s">
        <v>35</v>
      </c>
      <c r="I128" s="147"/>
      <c r="L128" s="143"/>
      <c r="M128" s="148"/>
      <c r="T128" s="149"/>
      <c r="AT128" s="145" t="s">
        <v>195</v>
      </c>
      <c r="AU128" s="145" t="s">
        <v>86</v>
      </c>
      <c r="AV128" s="12" t="s">
        <v>86</v>
      </c>
      <c r="AW128" s="12" t="s">
        <v>41</v>
      </c>
      <c r="AX128" s="12" t="s">
        <v>79</v>
      </c>
      <c r="AY128" s="145" t="s">
        <v>187</v>
      </c>
    </row>
    <row r="129" spans="2:65" s="13" customFormat="1" x14ac:dyDescent="0.2">
      <c r="B129" s="150"/>
      <c r="D129" s="144" t="s">
        <v>195</v>
      </c>
      <c r="E129" s="151" t="s">
        <v>35</v>
      </c>
      <c r="F129" s="152" t="s">
        <v>914</v>
      </c>
      <c r="H129" s="153">
        <v>125</v>
      </c>
      <c r="I129" s="154"/>
      <c r="L129" s="150"/>
      <c r="M129" s="155"/>
      <c r="T129" s="156"/>
      <c r="AT129" s="151" t="s">
        <v>195</v>
      </c>
      <c r="AU129" s="151" t="s">
        <v>86</v>
      </c>
      <c r="AV129" s="13" t="s">
        <v>88</v>
      </c>
      <c r="AW129" s="13" t="s">
        <v>41</v>
      </c>
      <c r="AX129" s="13" t="s">
        <v>79</v>
      </c>
      <c r="AY129" s="151" t="s">
        <v>187</v>
      </c>
    </row>
    <row r="130" spans="2:65" s="14" customFormat="1" x14ac:dyDescent="0.2">
      <c r="B130" s="157"/>
      <c r="D130" s="144" t="s">
        <v>195</v>
      </c>
      <c r="E130" s="158" t="s">
        <v>35</v>
      </c>
      <c r="F130" s="159" t="s">
        <v>201</v>
      </c>
      <c r="H130" s="160">
        <v>195</v>
      </c>
      <c r="I130" s="161"/>
      <c r="L130" s="157"/>
      <c r="M130" s="162"/>
      <c r="T130" s="163"/>
      <c r="AT130" s="158" t="s">
        <v>195</v>
      </c>
      <c r="AU130" s="158" t="s">
        <v>86</v>
      </c>
      <c r="AV130" s="14" t="s">
        <v>193</v>
      </c>
      <c r="AW130" s="14" t="s">
        <v>41</v>
      </c>
      <c r="AX130" s="14" t="s">
        <v>86</v>
      </c>
      <c r="AY130" s="158" t="s">
        <v>187</v>
      </c>
    </row>
    <row r="131" spans="2:65" s="1" customFormat="1" ht="49.15" customHeight="1" x14ac:dyDescent="0.2">
      <c r="B131" s="33"/>
      <c r="C131" s="130" t="s">
        <v>223</v>
      </c>
      <c r="D131" s="130" t="s">
        <v>188</v>
      </c>
      <c r="E131" s="131" t="s">
        <v>236</v>
      </c>
      <c r="F131" s="132" t="s">
        <v>237</v>
      </c>
      <c r="G131" s="133" t="s">
        <v>204</v>
      </c>
      <c r="H131" s="134">
        <v>4</v>
      </c>
      <c r="I131" s="135"/>
      <c r="J131" s="136">
        <f>ROUND(I131*H131,2)</f>
        <v>0</v>
      </c>
      <c r="K131" s="132" t="s">
        <v>192</v>
      </c>
      <c r="L131" s="33"/>
      <c r="M131" s="137" t="s">
        <v>35</v>
      </c>
      <c r="N131" s="138" t="s">
        <v>50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205</v>
      </c>
      <c r="AT131" s="141" t="s">
        <v>188</v>
      </c>
      <c r="AU131" s="141" t="s">
        <v>86</v>
      </c>
      <c r="AY131" s="17" t="s">
        <v>187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7" t="s">
        <v>86</v>
      </c>
      <c r="BK131" s="142">
        <f>ROUND(I131*H131,2)</f>
        <v>0</v>
      </c>
      <c r="BL131" s="17" t="s">
        <v>205</v>
      </c>
      <c r="BM131" s="141" t="s">
        <v>915</v>
      </c>
    </row>
    <row r="132" spans="2:65" s="1" customFormat="1" ht="49.15" customHeight="1" x14ac:dyDescent="0.2">
      <c r="B132" s="33"/>
      <c r="C132" s="130" t="s">
        <v>227</v>
      </c>
      <c r="D132" s="130" t="s">
        <v>188</v>
      </c>
      <c r="E132" s="131" t="s">
        <v>916</v>
      </c>
      <c r="F132" s="132" t="s">
        <v>917</v>
      </c>
      <c r="G132" s="133" t="s">
        <v>204</v>
      </c>
      <c r="H132" s="134">
        <v>6</v>
      </c>
      <c r="I132" s="135"/>
      <c r="J132" s="136">
        <f>ROUND(I132*H132,2)</f>
        <v>0</v>
      </c>
      <c r="K132" s="132" t="s">
        <v>192</v>
      </c>
      <c r="L132" s="33"/>
      <c r="M132" s="137" t="s">
        <v>35</v>
      </c>
      <c r="N132" s="138" t="s">
        <v>50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205</v>
      </c>
      <c r="AT132" s="141" t="s">
        <v>188</v>
      </c>
      <c r="AU132" s="141" t="s">
        <v>86</v>
      </c>
      <c r="AY132" s="17" t="s">
        <v>187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7" t="s">
        <v>86</v>
      </c>
      <c r="BK132" s="142">
        <f>ROUND(I132*H132,2)</f>
        <v>0</v>
      </c>
      <c r="BL132" s="17" t="s">
        <v>205</v>
      </c>
      <c r="BM132" s="141" t="s">
        <v>918</v>
      </c>
    </row>
    <row r="133" spans="2:65" s="1" customFormat="1" ht="21.75" customHeight="1" x14ac:dyDescent="0.2">
      <c r="B133" s="33"/>
      <c r="C133" s="164" t="s">
        <v>235</v>
      </c>
      <c r="D133" s="164" t="s">
        <v>213</v>
      </c>
      <c r="E133" s="165" t="s">
        <v>240</v>
      </c>
      <c r="F133" s="166" t="s">
        <v>241</v>
      </c>
      <c r="G133" s="167" t="s">
        <v>191</v>
      </c>
      <c r="H133" s="168">
        <v>70</v>
      </c>
      <c r="I133" s="169"/>
      <c r="J133" s="170">
        <f>ROUND(I133*H133,2)</f>
        <v>0</v>
      </c>
      <c r="K133" s="166" t="s">
        <v>192</v>
      </c>
      <c r="L133" s="171"/>
      <c r="M133" s="172" t="s">
        <v>35</v>
      </c>
      <c r="N133" s="173" t="s">
        <v>50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216</v>
      </c>
      <c r="AT133" s="141" t="s">
        <v>213</v>
      </c>
      <c r="AU133" s="141" t="s">
        <v>86</v>
      </c>
      <c r="AY133" s="17" t="s">
        <v>187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7" t="s">
        <v>86</v>
      </c>
      <c r="BK133" s="142">
        <f>ROUND(I133*H133,2)</f>
        <v>0</v>
      </c>
      <c r="BL133" s="17" t="s">
        <v>217</v>
      </c>
      <c r="BM133" s="141" t="s">
        <v>919</v>
      </c>
    </row>
    <row r="134" spans="2:65" s="12" customFormat="1" x14ac:dyDescent="0.2">
      <c r="B134" s="143"/>
      <c r="D134" s="144" t="s">
        <v>195</v>
      </c>
      <c r="E134" s="145" t="s">
        <v>35</v>
      </c>
      <c r="F134" s="146" t="s">
        <v>196</v>
      </c>
      <c r="H134" s="145" t="s">
        <v>35</v>
      </c>
      <c r="I134" s="147"/>
      <c r="L134" s="143"/>
      <c r="M134" s="148"/>
      <c r="T134" s="149"/>
      <c r="AT134" s="145" t="s">
        <v>195</v>
      </c>
      <c r="AU134" s="145" t="s">
        <v>86</v>
      </c>
      <c r="AV134" s="12" t="s">
        <v>86</v>
      </c>
      <c r="AW134" s="12" t="s">
        <v>41</v>
      </c>
      <c r="AX134" s="12" t="s">
        <v>79</v>
      </c>
      <c r="AY134" s="145" t="s">
        <v>187</v>
      </c>
    </row>
    <row r="135" spans="2:65" s="13" customFormat="1" x14ac:dyDescent="0.2">
      <c r="B135" s="150"/>
      <c r="D135" s="144" t="s">
        <v>195</v>
      </c>
      <c r="E135" s="151" t="s">
        <v>35</v>
      </c>
      <c r="F135" s="152" t="s">
        <v>455</v>
      </c>
      <c r="H135" s="153">
        <v>55</v>
      </c>
      <c r="I135" s="154"/>
      <c r="L135" s="150"/>
      <c r="M135" s="155"/>
      <c r="T135" s="156"/>
      <c r="AT135" s="151" t="s">
        <v>195</v>
      </c>
      <c r="AU135" s="151" t="s">
        <v>86</v>
      </c>
      <c r="AV135" s="13" t="s">
        <v>88</v>
      </c>
      <c r="AW135" s="13" t="s">
        <v>41</v>
      </c>
      <c r="AX135" s="13" t="s">
        <v>79</v>
      </c>
      <c r="AY135" s="151" t="s">
        <v>187</v>
      </c>
    </row>
    <row r="136" spans="2:65" s="13" customFormat="1" x14ac:dyDescent="0.2">
      <c r="B136" s="150"/>
      <c r="D136" s="144" t="s">
        <v>195</v>
      </c>
      <c r="E136" s="151" t="s">
        <v>35</v>
      </c>
      <c r="F136" s="152" t="s">
        <v>8</v>
      </c>
      <c r="H136" s="153">
        <v>15</v>
      </c>
      <c r="I136" s="154"/>
      <c r="L136" s="150"/>
      <c r="M136" s="155"/>
      <c r="T136" s="156"/>
      <c r="AT136" s="151" t="s">
        <v>195</v>
      </c>
      <c r="AU136" s="151" t="s">
        <v>86</v>
      </c>
      <c r="AV136" s="13" t="s">
        <v>88</v>
      </c>
      <c r="AW136" s="13" t="s">
        <v>41</v>
      </c>
      <c r="AX136" s="13" t="s">
        <v>79</v>
      </c>
      <c r="AY136" s="151" t="s">
        <v>187</v>
      </c>
    </row>
    <row r="137" spans="2:65" s="14" customFormat="1" x14ac:dyDescent="0.2">
      <c r="B137" s="157"/>
      <c r="D137" s="144" t="s">
        <v>195</v>
      </c>
      <c r="E137" s="158" t="s">
        <v>35</v>
      </c>
      <c r="F137" s="159" t="s">
        <v>201</v>
      </c>
      <c r="H137" s="160">
        <v>70</v>
      </c>
      <c r="I137" s="161"/>
      <c r="L137" s="157"/>
      <c r="M137" s="162"/>
      <c r="T137" s="163"/>
      <c r="AT137" s="158" t="s">
        <v>195</v>
      </c>
      <c r="AU137" s="158" t="s">
        <v>86</v>
      </c>
      <c r="AV137" s="14" t="s">
        <v>193</v>
      </c>
      <c r="AW137" s="14" t="s">
        <v>41</v>
      </c>
      <c r="AX137" s="14" t="s">
        <v>86</v>
      </c>
      <c r="AY137" s="158" t="s">
        <v>187</v>
      </c>
    </row>
    <row r="138" spans="2:65" s="1" customFormat="1" ht="21.75" customHeight="1" x14ac:dyDescent="0.2">
      <c r="B138" s="33"/>
      <c r="C138" s="164" t="s">
        <v>239</v>
      </c>
      <c r="D138" s="164" t="s">
        <v>213</v>
      </c>
      <c r="E138" s="165" t="s">
        <v>920</v>
      </c>
      <c r="F138" s="166" t="s">
        <v>921</v>
      </c>
      <c r="G138" s="167" t="s">
        <v>191</v>
      </c>
      <c r="H138" s="168">
        <v>125</v>
      </c>
      <c r="I138" s="169"/>
      <c r="J138" s="170">
        <f>ROUND(I138*H138,2)</f>
        <v>0</v>
      </c>
      <c r="K138" s="166" t="s">
        <v>192</v>
      </c>
      <c r="L138" s="171"/>
      <c r="M138" s="172" t="s">
        <v>35</v>
      </c>
      <c r="N138" s="173" t="s">
        <v>50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216</v>
      </c>
      <c r="AT138" s="141" t="s">
        <v>213</v>
      </c>
      <c r="AU138" s="141" t="s">
        <v>86</v>
      </c>
      <c r="AY138" s="17" t="s">
        <v>187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86</v>
      </c>
      <c r="BK138" s="142">
        <f>ROUND(I138*H138,2)</f>
        <v>0</v>
      </c>
      <c r="BL138" s="17" t="s">
        <v>217</v>
      </c>
      <c r="BM138" s="141" t="s">
        <v>922</v>
      </c>
    </row>
    <row r="139" spans="2:65" s="12" customFormat="1" x14ac:dyDescent="0.2">
      <c r="B139" s="143"/>
      <c r="D139" s="144" t="s">
        <v>195</v>
      </c>
      <c r="E139" s="145" t="s">
        <v>35</v>
      </c>
      <c r="F139" s="146" t="s">
        <v>196</v>
      </c>
      <c r="H139" s="145" t="s">
        <v>35</v>
      </c>
      <c r="I139" s="147"/>
      <c r="L139" s="143"/>
      <c r="M139" s="148"/>
      <c r="T139" s="149"/>
      <c r="AT139" s="145" t="s">
        <v>195</v>
      </c>
      <c r="AU139" s="145" t="s">
        <v>86</v>
      </c>
      <c r="AV139" s="12" t="s">
        <v>86</v>
      </c>
      <c r="AW139" s="12" t="s">
        <v>41</v>
      </c>
      <c r="AX139" s="12" t="s">
        <v>79</v>
      </c>
      <c r="AY139" s="145" t="s">
        <v>187</v>
      </c>
    </row>
    <row r="140" spans="2:65" s="13" customFormat="1" x14ac:dyDescent="0.2">
      <c r="B140" s="150"/>
      <c r="D140" s="144" t="s">
        <v>195</v>
      </c>
      <c r="E140" s="151" t="s">
        <v>35</v>
      </c>
      <c r="F140" s="152" t="s">
        <v>344</v>
      </c>
      <c r="H140" s="153">
        <v>30</v>
      </c>
      <c r="I140" s="154"/>
      <c r="L140" s="150"/>
      <c r="M140" s="155"/>
      <c r="T140" s="156"/>
      <c r="AT140" s="151" t="s">
        <v>195</v>
      </c>
      <c r="AU140" s="151" t="s">
        <v>86</v>
      </c>
      <c r="AV140" s="13" t="s">
        <v>88</v>
      </c>
      <c r="AW140" s="13" t="s">
        <v>41</v>
      </c>
      <c r="AX140" s="13" t="s">
        <v>79</v>
      </c>
      <c r="AY140" s="151" t="s">
        <v>187</v>
      </c>
    </row>
    <row r="141" spans="2:65" s="13" customFormat="1" x14ac:dyDescent="0.2">
      <c r="B141" s="150"/>
      <c r="D141" s="144" t="s">
        <v>195</v>
      </c>
      <c r="E141" s="151" t="s">
        <v>35</v>
      </c>
      <c r="F141" s="152" t="s">
        <v>476</v>
      </c>
      <c r="H141" s="153">
        <v>60</v>
      </c>
      <c r="I141" s="154"/>
      <c r="L141" s="150"/>
      <c r="M141" s="155"/>
      <c r="T141" s="156"/>
      <c r="AT141" s="151" t="s">
        <v>195</v>
      </c>
      <c r="AU141" s="151" t="s">
        <v>86</v>
      </c>
      <c r="AV141" s="13" t="s">
        <v>88</v>
      </c>
      <c r="AW141" s="13" t="s">
        <v>41</v>
      </c>
      <c r="AX141" s="13" t="s">
        <v>79</v>
      </c>
      <c r="AY141" s="151" t="s">
        <v>187</v>
      </c>
    </row>
    <row r="142" spans="2:65" s="13" customFormat="1" x14ac:dyDescent="0.2">
      <c r="B142" s="150"/>
      <c r="D142" s="144" t="s">
        <v>195</v>
      </c>
      <c r="E142" s="151" t="s">
        <v>35</v>
      </c>
      <c r="F142" s="152" t="s">
        <v>365</v>
      </c>
      <c r="H142" s="153">
        <v>35</v>
      </c>
      <c r="I142" s="154"/>
      <c r="L142" s="150"/>
      <c r="M142" s="155"/>
      <c r="T142" s="156"/>
      <c r="AT142" s="151" t="s">
        <v>195</v>
      </c>
      <c r="AU142" s="151" t="s">
        <v>86</v>
      </c>
      <c r="AV142" s="13" t="s">
        <v>88</v>
      </c>
      <c r="AW142" s="13" t="s">
        <v>41</v>
      </c>
      <c r="AX142" s="13" t="s">
        <v>79</v>
      </c>
      <c r="AY142" s="151" t="s">
        <v>187</v>
      </c>
    </row>
    <row r="143" spans="2:65" s="14" customFormat="1" x14ac:dyDescent="0.2">
      <c r="B143" s="157"/>
      <c r="D143" s="144" t="s">
        <v>195</v>
      </c>
      <c r="E143" s="158" t="s">
        <v>35</v>
      </c>
      <c r="F143" s="159" t="s">
        <v>201</v>
      </c>
      <c r="H143" s="160">
        <v>125</v>
      </c>
      <c r="I143" s="161"/>
      <c r="L143" s="157"/>
      <c r="M143" s="162"/>
      <c r="T143" s="163"/>
      <c r="AT143" s="158" t="s">
        <v>195</v>
      </c>
      <c r="AU143" s="158" t="s">
        <v>86</v>
      </c>
      <c r="AV143" s="14" t="s">
        <v>193</v>
      </c>
      <c r="AW143" s="14" t="s">
        <v>41</v>
      </c>
      <c r="AX143" s="14" t="s">
        <v>86</v>
      </c>
      <c r="AY143" s="158" t="s">
        <v>187</v>
      </c>
    </row>
    <row r="144" spans="2:65" s="1" customFormat="1" ht="21.75" customHeight="1" x14ac:dyDescent="0.2">
      <c r="B144" s="33"/>
      <c r="C144" s="130" t="s">
        <v>243</v>
      </c>
      <c r="D144" s="130" t="s">
        <v>188</v>
      </c>
      <c r="E144" s="131" t="s">
        <v>248</v>
      </c>
      <c r="F144" s="132" t="s">
        <v>249</v>
      </c>
      <c r="G144" s="133" t="s">
        <v>191</v>
      </c>
      <c r="H144" s="134">
        <v>30</v>
      </c>
      <c r="I144" s="135"/>
      <c r="J144" s="136">
        <f>ROUND(I144*H144,2)</f>
        <v>0</v>
      </c>
      <c r="K144" s="132" t="s">
        <v>192</v>
      </c>
      <c r="L144" s="33"/>
      <c r="M144" s="137" t="s">
        <v>35</v>
      </c>
      <c r="N144" s="138" t="s">
        <v>50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193</v>
      </c>
      <c r="AT144" s="141" t="s">
        <v>188</v>
      </c>
      <c r="AU144" s="141" t="s">
        <v>86</v>
      </c>
      <c r="AY144" s="17" t="s">
        <v>187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7" t="s">
        <v>86</v>
      </c>
      <c r="BK144" s="142">
        <f>ROUND(I144*H144,2)</f>
        <v>0</v>
      </c>
      <c r="BL144" s="17" t="s">
        <v>193</v>
      </c>
      <c r="BM144" s="141" t="s">
        <v>923</v>
      </c>
    </row>
    <row r="145" spans="2:65" s="12" customFormat="1" x14ac:dyDescent="0.2">
      <c r="B145" s="143"/>
      <c r="D145" s="144" t="s">
        <v>195</v>
      </c>
      <c r="E145" s="145" t="s">
        <v>35</v>
      </c>
      <c r="F145" s="146" t="s">
        <v>196</v>
      </c>
      <c r="H145" s="145" t="s">
        <v>35</v>
      </c>
      <c r="I145" s="147"/>
      <c r="L145" s="143"/>
      <c r="M145" s="148"/>
      <c r="T145" s="149"/>
      <c r="AT145" s="145" t="s">
        <v>195</v>
      </c>
      <c r="AU145" s="145" t="s">
        <v>86</v>
      </c>
      <c r="AV145" s="12" t="s">
        <v>86</v>
      </c>
      <c r="AW145" s="12" t="s">
        <v>41</v>
      </c>
      <c r="AX145" s="12" t="s">
        <v>79</v>
      </c>
      <c r="AY145" s="145" t="s">
        <v>187</v>
      </c>
    </row>
    <row r="146" spans="2:65" s="12" customFormat="1" x14ac:dyDescent="0.2">
      <c r="B146" s="143"/>
      <c r="D146" s="144" t="s">
        <v>195</v>
      </c>
      <c r="E146" s="145" t="s">
        <v>35</v>
      </c>
      <c r="F146" s="146" t="s">
        <v>924</v>
      </c>
      <c r="H146" s="145" t="s">
        <v>35</v>
      </c>
      <c r="I146" s="147"/>
      <c r="L146" s="143"/>
      <c r="M146" s="148"/>
      <c r="T146" s="149"/>
      <c r="AT146" s="145" t="s">
        <v>195</v>
      </c>
      <c r="AU146" s="145" t="s">
        <v>86</v>
      </c>
      <c r="AV146" s="12" t="s">
        <v>86</v>
      </c>
      <c r="AW146" s="12" t="s">
        <v>41</v>
      </c>
      <c r="AX146" s="12" t="s">
        <v>79</v>
      </c>
      <c r="AY146" s="145" t="s">
        <v>187</v>
      </c>
    </row>
    <row r="147" spans="2:65" s="13" customFormat="1" x14ac:dyDescent="0.2">
      <c r="B147" s="150"/>
      <c r="D147" s="144" t="s">
        <v>195</v>
      </c>
      <c r="E147" s="151" t="s">
        <v>35</v>
      </c>
      <c r="F147" s="152" t="s">
        <v>8</v>
      </c>
      <c r="H147" s="153">
        <v>15</v>
      </c>
      <c r="I147" s="154"/>
      <c r="L147" s="150"/>
      <c r="M147" s="155"/>
      <c r="T147" s="156"/>
      <c r="AT147" s="151" t="s">
        <v>195</v>
      </c>
      <c r="AU147" s="151" t="s">
        <v>86</v>
      </c>
      <c r="AV147" s="13" t="s">
        <v>88</v>
      </c>
      <c r="AW147" s="13" t="s">
        <v>41</v>
      </c>
      <c r="AX147" s="13" t="s">
        <v>79</v>
      </c>
      <c r="AY147" s="151" t="s">
        <v>187</v>
      </c>
    </row>
    <row r="148" spans="2:65" s="12" customFormat="1" x14ac:dyDescent="0.2">
      <c r="B148" s="143"/>
      <c r="D148" s="144" t="s">
        <v>195</v>
      </c>
      <c r="E148" s="145" t="s">
        <v>35</v>
      </c>
      <c r="F148" s="146" t="s">
        <v>925</v>
      </c>
      <c r="H148" s="145" t="s">
        <v>35</v>
      </c>
      <c r="I148" s="147"/>
      <c r="L148" s="143"/>
      <c r="M148" s="148"/>
      <c r="T148" s="149"/>
      <c r="AT148" s="145" t="s">
        <v>195</v>
      </c>
      <c r="AU148" s="145" t="s">
        <v>86</v>
      </c>
      <c r="AV148" s="12" t="s">
        <v>86</v>
      </c>
      <c r="AW148" s="12" t="s">
        <v>41</v>
      </c>
      <c r="AX148" s="12" t="s">
        <v>79</v>
      </c>
      <c r="AY148" s="145" t="s">
        <v>187</v>
      </c>
    </row>
    <row r="149" spans="2:65" s="13" customFormat="1" x14ac:dyDescent="0.2">
      <c r="B149" s="150"/>
      <c r="D149" s="144" t="s">
        <v>195</v>
      </c>
      <c r="E149" s="151" t="s">
        <v>35</v>
      </c>
      <c r="F149" s="152" t="s">
        <v>8</v>
      </c>
      <c r="H149" s="153">
        <v>15</v>
      </c>
      <c r="I149" s="154"/>
      <c r="L149" s="150"/>
      <c r="M149" s="155"/>
      <c r="T149" s="156"/>
      <c r="AT149" s="151" t="s">
        <v>195</v>
      </c>
      <c r="AU149" s="151" t="s">
        <v>86</v>
      </c>
      <c r="AV149" s="13" t="s">
        <v>88</v>
      </c>
      <c r="AW149" s="13" t="s">
        <v>41</v>
      </c>
      <c r="AX149" s="13" t="s">
        <v>79</v>
      </c>
      <c r="AY149" s="151" t="s">
        <v>187</v>
      </c>
    </row>
    <row r="150" spans="2:65" s="14" customFormat="1" x14ac:dyDescent="0.2">
      <c r="B150" s="157"/>
      <c r="D150" s="144" t="s">
        <v>195</v>
      </c>
      <c r="E150" s="158" t="s">
        <v>35</v>
      </c>
      <c r="F150" s="159" t="s">
        <v>201</v>
      </c>
      <c r="H150" s="160">
        <v>30</v>
      </c>
      <c r="I150" s="161"/>
      <c r="L150" s="157"/>
      <c r="M150" s="162"/>
      <c r="T150" s="163"/>
      <c r="AT150" s="158" t="s">
        <v>195</v>
      </c>
      <c r="AU150" s="158" t="s">
        <v>86</v>
      </c>
      <c r="AV150" s="14" t="s">
        <v>193</v>
      </c>
      <c r="AW150" s="14" t="s">
        <v>41</v>
      </c>
      <c r="AX150" s="14" t="s">
        <v>86</v>
      </c>
      <c r="AY150" s="158" t="s">
        <v>187</v>
      </c>
    </row>
    <row r="151" spans="2:65" s="1" customFormat="1" ht="44.25" customHeight="1" x14ac:dyDescent="0.2">
      <c r="B151" s="33"/>
      <c r="C151" s="130" t="s">
        <v>247</v>
      </c>
      <c r="D151" s="130" t="s">
        <v>188</v>
      </c>
      <c r="E151" s="131" t="s">
        <v>254</v>
      </c>
      <c r="F151" s="132" t="s">
        <v>255</v>
      </c>
      <c r="G151" s="133" t="s">
        <v>204</v>
      </c>
      <c r="H151" s="134">
        <v>4</v>
      </c>
      <c r="I151" s="135"/>
      <c r="J151" s="136">
        <f>ROUND(I151*H151,2)</f>
        <v>0</v>
      </c>
      <c r="K151" s="132" t="s">
        <v>192</v>
      </c>
      <c r="L151" s="33"/>
      <c r="M151" s="137" t="s">
        <v>35</v>
      </c>
      <c r="N151" s="138" t="s">
        <v>50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205</v>
      </c>
      <c r="AT151" s="141" t="s">
        <v>188</v>
      </c>
      <c r="AU151" s="141" t="s">
        <v>86</v>
      </c>
      <c r="AY151" s="17" t="s">
        <v>187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7" t="s">
        <v>86</v>
      </c>
      <c r="BK151" s="142">
        <f>ROUND(I151*H151,2)</f>
        <v>0</v>
      </c>
      <c r="BL151" s="17" t="s">
        <v>205</v>
      </c>
      <c r="BM151" s="141" t="s">
        <v>926</v>
      </c>
    </row>
    <row r="152" spans="2:65" s="1" customFormat="1" ht="21.75" customHeight="1" x14ac:dyDescent="0.2">
      <c r="B152" s="33"/>
      <c r="C152" s="164" t="s">
        <v>253</v>
      </c>
      <c r="D152" s="164" t="s">
        <v>213</v>
      </c>
      <c r="E152" s="165" t="s">
        <v>262</v>
      </c>
      <c r="F152" s="166" t="s">
        <v>263</v>
      </c>
      <c r="G152" s="167" t="s">
        <v>191</v>
      </c>
      <c r="H152" s="168">
        <v>15</v>
      </c>
      <c r="I152" s="169"/>
      <c r="J152" s="170">
        <f>ROUND(I152*H152,2)</f>
        <v>0</v>
      </c>
      <c r="K152" s="166" t="s">
        <v>192</v>
      </c>
      <c r="L152" s="171"/>
      <c r="M152" s="172" t="s">
        <v>35</v>
      </c>
      <c r="N152" s="173" t="s">
        <v>50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216</v>
      </c>
      <c r="AT152" s="141" t="s">
        <v>213</v>
      </c>
      <c r="AU152" s="141" t="s">
        <v>86</v>
      </c>
      <c r="AY152" s="17" t="s">
        <v>187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7" t="s">
        <v>86</v>
      </c>
      <c r="BK152" s="142">
        <f>ROUND(I152*H152,2)</f>
        <v>0</v>
      </c>
      <c r="BL152" s="17" t="s">
        <v>217</v>
      </c>
      <c r="BM152" s="141" t="s">
        <v>927</v>
      </c>
    </row>
    <row r="153" spans="2:65" s="12" customFormat="1" x14ac:dyDescent="0.2">
      <c r="B153" s="143"/>
      <c r="D153" s="144" t="s">
        <v>195</v>
      </c>
      <c r="E153" s="145" t="s">
        <v>35</v>
      </c>
      <c r="F153" s="146" t="s">
        <v>196</v>
      </c>
      <c r="H153" s="145" t="s">
        <v>35</v>
      </c>
      <c r="I153" s="147"/>
      <c r="L153" s="143"/>
      <c r="M153" s="148"/>
      <c r="T153" s="149"/>
      <c r="AT153" s="145" t="s">
        <v>195</v>
      </c>
      <c r="AU153" s="145" t="s">
        <v>86</v>
      </c>
      <c r="AV153" s="12" t="s">
        <v>86</v>
      </c>
      <c r="AW153" s="12" t="s">
        <v>41</v>
      </c>
      <c r="AX153" s="12" t="s">
        <v>79</v>
      </c>
      <c r="AY153" s="145" t="s">
        <v>187</v>
      </c>
    </row>
    <row r="154" spans="2:65" s="13" customFormat="1" x14ac:dyDescent="0.2">
      <c r="B154" s="150"/>
      <c r="D154" s="144" t="s">
        <v>195</v>
      </c>
      <c r="E154" s="151" t="s">
        <v>35</v>
      </c>
      <c r="F154" s="152" t="s">
        <v>8</v>
      </c>
      <c r="H154" s="153">
        <v>15</v>
      </c>
      <c r="I154" s="154"/>
      <c r="L154" s="150"/>
      <c r="M154" s="155"/>
      <c r="T154" s="156"/>
      <c r="AT154" s="151" t="s">
        <v>195</v>
      </c>
      <c r="AU154" s="151" t="s">
        <v>86</v>
      </c>
      <c r="AV154" s="13" t="s">
        <v>88</v>
      </c>
      <c r="AW154" s="13" t="s">
        <v>41</v>
      </c>
      <c r="AX154" s="13" t="s">
        <v>79</v>
      </c>
      <c r="AY154" s="151" t="s">
        <v>187</v>
      </c>
    </row>
    <row r="155" spans="2:65" s="14" customFormat="1" x14ac:dyDescent="0.2">
      <c r="B155" s="157"/>
      <c r="D155" s="144" t="s">
        <v>195</v>
      </c>
      <c r="E155" s="158" t="s">
        <v>35</v>
      </c>
      <c r="F155" s="159" t="s">
        <v>201</v>
      </c>
      <c r="H155" s="160">
        <v>15</v>
      </c>
      <c r="I155" s="161"/>
      <c r="L155" s="157"/>
      <c r="M155" s="162"/>
      <c r="T155" s="163"/>
      <c r="AT155" s="158" t="s">
        <v>195</v>
      </c>
      <c r="AU155" s="158" t="s">
        <v>86</v>
      </c>
      <c r="AV155" s="14" t="s">
        <v>193</v>
      </c>
      <c r="AW155" s="14" t="s">
        <v>41</v>
      </c>
      <c r="AX155" s="14" t="s">
        <v>86</v>
      </c>
      <c r="AY155" s="158" t="s">
        <v>187</v>
      </c>
    </row>
    <row r="156" spans="2:65" s="1" customFormat="1" ht="21.75" customHeight="1" x14ac:dyDescent="0.2">
      <c r="B156" s="33"/>
      <c r="C156" s="164" t="s">
        <v>257</v>
      </c>
      <c r="D156" s="164" t="s">
        <v>213</v>
      </c>
      <c r="E156" s="165" t="s">
        <v>258</v>
      </c>
      <c r="F156" s="166" t="s">
        <v>259</v>
      </c>
      <c r="G156" s="167" t="s">
        <v>191</v>
      </c>
      <c r="H156" s="168">
        <v>15</v>
      </c>
      <c r="I156" s="169"/>
      <c r="J156" s="170">
        <f>ROUND(I156*H156,2)</f>
        <v>0</v>
      </c>
      <c r="K156" s="166" t="s">
        <v>192</v>
      </c>
      <c r="L156" s="171"/>
      <c r="M156" s="172" t="s">
        <v>35</v>
      </c>
      <c r="N156" s="173" t="s">
        <v>50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216</v>
      </c>
      <c r="AT156" s="141" t="s">
        <v>213</v>
      </c>
      <c r="AU156" s="141" t="s">
        <v>86</v>
      </c>
      <c r="AY156" s="17" t="s">
        <v>187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7" t="s">
        <v>86</v>
      </c>
      <c r="BK156" s="142">
        <f>ROUND(I156*H156,2)</f>
        <v>0</v>
      </c>
      <c r="BL156" s="17" t="s">
        <v>217</v>
      </c>
      <c r="BM156" s="141" t="s">
        <v>928</v>
      </c>
    </row>
    <row r="157" spans="2:65" s="12" customFormat="1" x14ac:dyDescent="0.2">
      <c r="B157" s="143"/>
      <c r="D157" s="144" t="s">
        <v>195</v>
      </c>
      <c r="E157" s="145" t="s">
        <v>35</v>
      </c>
      <c r="F157" s="146" t="s">
        <v>196</v>
      </c>
      <c r="H157" s="145" t="s">
        <v>35</v>
      </c>
      <c r="I157" s="147"/>
      <c r="L157" s="143"/>
      <c r="M157" s="148"/>
      <c r="T157" s="149"/>
      <c r="AT157" s="145" t="s">
        <v>195</v>
      </c>
      <c r="AU157" s="145" t="s">
        <v>86</v>
      </c>
      <c r="AV157" s="12" t="s">
        <v>86</v>
      </c>
      <c r="AW157" s="12" t="s">
        <v>41</v>
      </c>
      <c r="AX157" s="12" t="s">
        <v>79</v>
      </c>
      <c r="AY157" s="145" t="s">
        <v>187</v>
      </c>
    </row>
    <row r="158" spans="2:65" s="13" customFormat="1" x14ac:dyDescent="0.2">
      <c r="B158" s="150"/>
      <c r="D158" s="144" t="s">
        <v>195</v>
      </c>
      <c r="E158" s="151" t="s">
        <v>35</v>
      </c>
      <c r="F158" s="152" t="s">
        <v>8</v>
      </c>
      <c r="H158" s="153">
        <v>15</v>
      </c>
      <c r="I158" s="154"/>
      <c r="L158" s="150"/>
      <c r="M158" s="155"/>
      <c r="T158" s="156"/>
      <c r="AT158" s="151" t="s">
        <v>195</v>
      </c>
      <c r="AU158" s="151" t="s">
        <v>86</v>
      </c>
      <c r="AV158" s="13" t="s">
        <v>88</v>
      </c>
      <c r="AW158" s="13" t="s">
        <v>41</v>
      </c>
      <c r="AX158" s="13" t="s">
        <v>79</v>
      </c>
      <c r="AY158" s="151" t="s">
        <v>187</v>
      </c>
    </row>
    <row r="159" spans="2:65" s="14" customFormat="1" x14ac:dyDescent="0.2">
      <c r="B159" s="157"/>
      <c r="D159" s="144" t="s">
        <v>195</v>
      </c>
      <c r="E159" s="158" t="s">
        <v>35</v>
      </c>
      <c r="F159" s="159" t="s">
        <v>201</v>
      </c>
      <c r="H159" s="160">
        <v>15</v>
      </c>
      <c r="I159" s="161"/>
      <c r="L159" s="157"/>
      <c r="M159" s="162"/>
      <c r="T159" s="163"/>
      <c r="AT159" s="158" t="s">
        <v>195</v>
      </c>
      <c r="AU159" s="158" t="s">
        <v>86</v>
      </c>
      <c r="AV159" s="14" t="s">
        <v>193</v>
      </c>
      <c r="AW159" s="14" t="s">
        <v>41</v>
      </c>
      <c r="AX159" s="14" t="s">
        <v>86</v>
      </c>
      <c r="AY159" s="158" t="s">
        <v>187</v>
      </c>
    </row>
    <row r="160" spans="2:65" s="1" customFormat="1" ht="21.75" customHeight="1" x14ac:dyDescent="0.2">
      <c r="B160" s="33"/>
      <c r="C160" s="130" t="s">
        <v>261</v>
      </c>
      <c r="D160" s="130" t="s">
        <v>188</v>
      </c>
      <c r="E160" s="131" t="s">
        <v>265</v>
      </c>
      <c r="F160" s="132" t="s">
        <v>266</v>
      </c>
      <c r="G160" s="133" t="s">
        <v>191</v>
      </c>
      <c r="H160" s="134">
        <v>100</v>
      </c>
      <c r="I160" s="135"/>
      <c r="J160" s="136">
        <f>ROUND(I160*H160,2)</f>
        <v>0</v>
      </c>
      <c r="K160" s="132" t="s">
        <v>192</v>
      </c>
      <c r="L160" s="33"/>
      <c r="M160" s="137" t="s">
        <v>35</v>
      </c>
      <c r="N160" s="138" t="s">
        <v>50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193</v>
      </c>
      <c r="AT160" s="141" t="s">
        <v>188</v>
      </c>
      <c r="AU160" s="141" t="s">
        <v>86</v>
      </c>
      <c r="AY160" s="17" t="s">
        <v>187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7" t="s">
        <v>86</v>
      </c>
      <c r="BK160" s="142">
        <f>ROUND(I160*H160,2)</f>
        <v>0</v>
      </c>
      <c r="BL160" s="17" t="s">
        <v>193</v>
      </c>
      <c r="BM160" s="141" t="s">
        <v>929</v>
      </c>
    </row>
    <row r="161" spans="2:65" s="12" customFormat="1" x14ac:dyDescent="0.2">
      <c r="B161" s="143"/>
      <c r="D161" s="144" t="s">
        <v>195</v>
      </c>
      <c r="E161" s="145" t="s">
        <v>35</v>
      </c>
      <c r="F161" s="146" t="s">
        <v>196</v>
      </c>
      <c r="H161" s="145" t="s">
        <v>35</v>
      </c>
      <c r="I161" s="147"/>
      <c r="L161" s="143"/>
      <c r="M161" s="148"/>
      <c r="T161" s="149"/>
      <c r="AT161" s="145" t="s">
        <v>195</v>
      </c>
      <c r="AU161" s="145" t="s">
        <v>86</v>
      </c>
      <c r="AV161" s="12" t="s">
        <v>86</v>
      </c>
      <c r="AW161" s="12" t="s">
        <v>41</v>
      </c>
      <c r="AX161" s="12" t="s">
        <v>79</v>
      </c>
      <c r="AY161" s="145" t="s">
        <v>187</v>
      </c>
    </row>
    <row r="162" spans="2:65" s="12" customFormat="1" x14ac:dyDescent="0.2">
      <c r="B162" s="143"/>
      <c r="D162" s="144" t="s">
        <v>195</v>
      </c>
      <c r="E162" s="145" t="s">
        <v>35</v>
      </c>
      <c r="F162" s="146" t="s">
        <v>930</v>
      </c>
      <c r="H162" s="145" t="s">
        <v>35</v>
      </c>
      <c r="I162" s="147"/>
      <c r="L162" s="143"/>
      <c r="M162" s="148"/>
      <c r="T162" s="149"/>
      <c r="AT162" s="145" t="s">
        <v>195</v>
      </c>
      <c r="AU162" s="145" t="s">
        <v>86</v>
      </c>
      <c r="AV162" s="12" t="s">
        <v>86</v>
      </c>
      <c r="AW162" s="12" t="s">
        <v>41</v>
      </c>
      <c r="AX162" s="12" t="s">
        <v>79</v>
      </c>
      <c r="AY162" s="145" t="s">
        <v>187</v>
      </c>
    </row>
    <row r="163" spans="2:65" s="13" customFormat="1" x14ac:dyDescent="0.2">
      <c r="B163" s="150"/>
      <c r="D163" s="144" t="s">
        <v>195</v>
      </c>
      <c r="E163" s="151" t="s">
        <v>35</v>
      </c>
      <c r="F163" s="152" t="s">
        <v>344</v>
      </c>
      <c r="H163" s="153">
        <v>30</v>
      </c>
      <c r="I163" s="154"/>
      <c r="L163" s="150"/>
      <c r="M163" s="155"/>
      <c r="T163" s="156"/>
      <c r="AT163" s="151" t="s">
        <v>195</v>
      </c>
      <c r="AU163" s="151" t="s">
        <v>86</v>
      </c>
      <c r="AV163" s="13" t="s">
        <v>88</v>
      </c>
      <c r="AW163" s="13" t="s">
        <v>41</v>
      </c>
      <c r="AX163" s="13" t="s">
        <v>79</v>
      </c>
      <c r="AY163" s="151" t="s">
        <v>187</v>
      </c>
    </row>
    <row r="164" spans="2:65" s="12" customFormat="1" x14ac:dyDescent="0.2">
      <c r="B164" s="143"/>
      <c r="D164" s="144" t="s">
        <v>195</v>
      </c>
      <c r="E164" s="145" t="s">
        <v>35</v>
      </c>
      <c r="F164" s="146" t="s">
        <v>931</v>
      </c>
      <c r="H164" s="145" t="s">
        <v>35</v>
      </c>
      <c r="I164" s="147"/>
      <c r="L164" s="143"/>
      <c r="M164" s="148"/>
      <c r="T164" s="149"/>
      <c r="AT164" s="145" t="s">
        <v>195</v>
      </c>
      <c r="AU164" s="145" t="s">
        <v>86</v>
      </c>
      <c r="AV164" s="12" t="s">
        <v>86</v>
      </c>
      <c r="AW164" s="12" t="s">
        <v>41</v>
      </c>
      <c r="AX164" s="12" t="s">
        <v>79</v>
      </c>
      <c r="AY164" s="145" t="s">
        <v>187</v>
      </c>
    </row>
    <row r="165" spans="2:65" s="13" customFormat="1" x14ac:dyDescent="0.2">
      <c r="B165" s="150"/>
      <c r="D165" s="144" t="s">
        <v>195</v>
      </c>
      <c r="E165" s="151" t="s">
        <v>35</v>
      </c>
      <c r="F165" s="152" t="s">
        <v>455</v>
      </c>
      <c r="H165" s="153">
        <v>55</v>
      </c>
      <c r="I165" s="154"/>
      <c r="L165" s="150"/>
      <c r="M165" s="155"/>
      <c r="T165" s="156"/>
      <c r="AT165" s="151" t="s">
        <v>195</v>
      </c>
      <c r="AU165" s="151" t="s">
        <v>86</v>
      </c>
      <c r="AV165" s="13" t="s">
        <v>88</v>
      </c>
      <c r="AW165" s="13" t="s">
        <v>41</v>
      </c>
      <c r="AX165" s="13" t="s">
        <v>79</v>
      </c>
      <c r="AY165" s="151" t="s">
        <v>187</v>
      </c>
    </row>
    <row r="166" spans="2:65" s="12" customFormat="1" x14ac:dyDescent="0.2">
      <c r="B166" s="143"/>
      <c r="D166" s="144" t="s">
        <v>195</v>
      </c>
      <c r="E166" s="145" t="s">
        <v>35</v>
      </c>
      <c r="F166" s="146" t="s">
        <v>932</v>
      </c>
      <c r="H166" s="145" t="s">
        <v>35</v>
      </c>
      <c r="I166" s="147"/>
      <c r="L166" s="143"/>
      <c r="M166" s="148"/>
      <c r="T166" s="149"/>
      <c r="AT166" s="145" t="s">
        <v>195</v>
      </c>
      <c r="AU166" s="145" t="s">
        <v>86</v>
      </c>
      <c r="AV166" s="12" t="s">
        <v>86</v>
      </c>
      <c r="AW166" s="12" t="s">
        <v>41</v>
      </c>
      <c r="AX166" s="12" t="s">
        <v>79</v>
      </c>
      <c r="AY166" s="145" t="s">
        <v>187</v>
      </c>
    </row>
    <row r="167" spans="2:65" s="13" customFormat="1" x14ac:dyDescent="0.2">
      <c r="B167" s="150"/>
      <c r="D167" s="144" t="s">
        <v>195</v>
      </c>
      <c r="E167" s="151" t="s">
        <v>35</v>
      </c>
      <c r="F167" s="152" t="s">
        <v>8</v>
      </c>
      <c r="H167" s="153">
        <v>15</v>
      </c>
      <c r="I167" s="154"/>
      <c r="L167" s="150"/>
      <c r="M167" s="155"/>
      <c r="T167" s="156"/>
      <c r="AT167" s="151" t="s">
        <v>195</v>
      </c>
      <c r="AU167" s="151" t="s">
        <v>86</v>
      </c>
      <c r="AV167" s="13" t="s">
        <v>88</v>
      </c>
      <c r="AW167" s="13" t="s">
        <v>41</v>
      </c>
      <c r="AX167" s="13" t="s">
        <v>79</v>
      </c>
      <c r="AY167" s="151" t="s">
        <v>187</v>
      </c>
    </row>
    <row r="168" spans="2:65" s="14" customFormat="1" x14ac:dyDescent="0.2">
      <c r="B168" s="157"/>
      <c r="D168" s="144" t="s">
        <v>195</v>
      </c>
      <c r="E168" s="158" t="s">
        <v>35</v>
      </c>
      <c r="F168" s="159" t="s">
        <v>201</v>
      </c>
      <c r="H168" s="160">
        <v>100</v>
      </c>
      <c r="I168" s="161"/>
      <c r="L168" s="157"/>
      <c r="M168" s="162"/>
      <c r="T168" s="163"/>
      <c r="AT168" s="158" t="s">
        <v>195</v>
      </c>
      <c r="AU168" s="158" t="s">
        <v>86</v>
      </c>
      <c r="AV168" s="14" t="s">
        <v>193</v>
      </c>
      <c r="AW168" s="14" t="s">
        <v>41</v>
      </c>
      <c r="AX168" s="14" t="s">
        <v>86</v>
      </c>
      <c r="AY168" s="158" t="s">
        <v>187</v>
      </c>
    </row>
    <row r="169" spans="2:65" s="1" customFormat="1" ht="44.25" customHeight="1" x14ac:dyDescent="0.2">
      <c r="B169" s="33"/>
      <c r="C169" s="130" t="s">
        <v>8</v>
      </c>
      <c r="D169" s="130" t="s">
        <v>188</v>
      </c>
      <c r="E169" s="131" t="s">
        <v>270</v>
      </c>
      <c r="F169" s="132" t="s">
        <v>271</v>
      </c>
      <c r="G169" s="133" t="s">
        <v>204</v>
      </c>
      <c r="H169" s="134">
        <v>6</v>
      </c>
      <c r="I169" s="135"/>
      <c r="J169" s="136">
        <f>ROUND(I169*H169,2)</f>
        <v>0</v>
      </c>
      <c r="K169" s="132" t="s">
        <v>192</v>
      </c>
      <c r="L169" s="33"/>
      <c r="M169" s="137" t="s">
        <v>35</v>
      </c>
      <c r="N169" s="138" t="s">
        <v>50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205</v>
      </c>
      <c r="AT169" s="141" t="s">
        <v>188</v>
      </c>
      <c r="AU169" s="141" t="s">
        <v>86</v>
      </c>
      <c r="AY169" s="17" t="s">
        <v>187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86</v>
      </c>
      <c r="BK169" s="142">
        <f>ROUND(I169*H169,2)</f>
        <v>0</v>
      </c>
      <c r="BL169" s="17" t="s">
        <v>205</v>
      </c>
      <c r="BM169" s="141" t="s">
        <v>933</v>
      </c>
    </row>
    <row r="170" spans="2:65" s="1" customFormat="1" ht="21.75" customHeight="1" x14ac:dyDescent="0.2">
      <c r="B170" s="33"/>
      <c r="C170" s="164" t="s">
        <v>269</v>
      </c>
      <c r="D170" s="164" t="s">
        <v>213</v>
      </c>
      <c r="E170" s="165" t="s">
        <v>934</v>
      </c>
      <c r="F170" s="166" t="s">
        <v>935</v>
      </c>
      <c r="G170" s="167" t="s">
        <v>191</v>
      </c>
      <c r="H170" s="168">
        <v>85</v>
      </c>
      <c r="I170" s="169"/>
      <c r="J170" s="170">
        <f>ROUND(I170*H170,2)</f>
        <v>0</v>
      </c>
      <c r="K170" s="166" t="s">
        <v>192</v>
      </c>
      <c r="L170" s="171"/>
      <c r="M170" s="172" t="s">
        <v>35</v>
      </c>
      <c r="N170" s="173" t="s">
        <v>50</v>
      </c>
      <c r="P170" s="139">
        <f>O170*H170</f>
        <v>0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216</v>
      </c>
      <c r="AT170" s="141" t="s">
        <v>213</v>
      </c>
      <c r="AU170" s="141" t="s">
        <v>86</v>
      </c>
      <c r="AY170" s="17" t="s">
        <v>187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7" t="s">
        <v>86</v>
      </c>
      <c r="BK170" s="142">
        <f>ROUND(I170*H170,2)</f>
        <v>0</v>
      </c>
      <c r="BL170" s="17" t="s">
        <v>217</v>
      </c>
      <c r="BM170" s="141" t="s">
        <v>936</v>
      </c>
    </row>
    <row r="171" spans="2:65" s="1" customFormat="1" ht="29.25" x14ac:dyDescent="0.2">
      <c r="B171" s="33"/>
      <c r="D171" s="144" t="s">
        <v>298</v>
      </c>
      <c r="F171" s="176" t="s">
        <v>937</v>
      </c>
      <c r="I171" s="177"/>
      <c r="L171" s="33"/>
      <c r="M171" s="178"/>
      <c r="T171" s="54"/>
      <c r="AT171" s="17" t="s">
        <v>298</v>
      </c>
      <c r="AU171" s="17" t="s">
        <v>86</v>
      </c>
    </row>
    <row r="172" spans="2:65" s="12" customFormat="1" x14ac:dyDescent="0.2">
      <c r="B172" s="143"/>
      <c r="D172" s="144" t="s">
        <v>195</v>
      </c>
      <c r="E172" s="145" t="s">
        <v>35</v>
      </c>
      <c r="F172" s="146" t="s">
        <v>196</v>
      </c>
      <c r="H172" s="145" t="s">
        <v>35</v>
      </c>
      <c r="I172" s="147"/>
      <c r="L172" s="143"/>
      <c r="M172" s="148"/>
      <c r="T172" s="149"/>
      <c r="AT172" s="145" t="s">
        <v>195</v>
      </c>
      <c r="AU172" s="145" t="s">
        <v>86</v>
      </c>
      <c r="AV172" s="12" t="s">
        <v>86</v>
      </c>
      <c r="AW172" s="12" t="s">
        <v>41</v>
      </c>
      <c r="AX172" s="12" t="s">
        <v>79</v>
      </c>
      <c r="AY172" s="145" t="s">
        <v>187</v>
      </c>
    </row>
    <row r="173" spans="2:65" s="12" customFormat="1" x14ac:dyDescent="0.2">
      <c r="B173" s="143"/>
      <c r="D173" s="144" t="s">
        <v>195</v>
      </c>
      <c r="E173" s="145" t="s">
        <v>35</v>
      </c>
      <c r="F173" s="146" t="s">
        <v>938</v>
      </c>
      <c r="H173" s="145" t="s">
        <v>35</v>
      </c>
      <c r="I173" s="147"/>
      <c r="L173" s="143"/>
      <c r="M173" s="148"/>
      <c r="T173" s="149"/>
      <c r="AT173" s="145" t="s">
        <v>195</v>
      </c>
      <c r="AU173" s="145" t="s">
        <v>86</v>
      </c>
      <c r="AV173" s="12" t="s">
        <v>86</v>
      </c>
      <c r="AW173" s="12" t="s">
        <v>41</v>
      </c>
      <c r="AX173" s="12" t="s">
        <v>79</v>
      </c>
      <c r="AY173" s="145" t="s">
        <v>187</v>
      </c>
    </row>
    <row r="174" spans="2:65" s="13" customFormat="1" x14ac:dyDescent="0.2">
      <c r="B174" s="150"/>
      <c r="D174" s="144" t="s">
        <v>195</v>
      </c>
      <c r="E174" s="151" t="s">
        <v>35</v>
      </c>
      <c r="F174" s="152" t="s">
        <v>344</v>
      </c>
      <c r="H174" s="153">
        <v>30</v>
      </c>
      <c r="I174" s="154"/>
      <c r="L174" s="150"/>
      <c r="M174" s="155"/>
      <c r="T174" s="156"/>
      <c r="AT174" s="151" t="s">
        <v>195</v>
      </c>
      <c r="AU174" s="151" t="s">
        <v>86</v>
      </c>
      <c r="AV174" s="13" t="s">
        <v>88</v>
      </c>
      <c r="AW174" s="13" t="s">
        <v>41</v>
      </c>
      <c r="AX174" s="13" t="s">
        <v>79</v>
      </c>
      <c r="AY174" s="151" t="s">
        <v>187</v>
      </c>
    </row>
    <row r="175" spans="2:65" s="12" customFormat="1" x14ac:dyDescent="0.2">
      <c r="B175" s="143"/>
      <c r="D175" s="144" t="s">
        <v>195</v>
      </c>
      <c r="E175" s="145" t="s">
        <v>35</v>
      </c>
      <c r="F175" s="146" t="s">
        <v>939</v>
      </c>
      <c r="H175" s="145" t="s">
        <v>35</v>
      </c>
      <c r="I175" s="147"/>
      <c r="L175" s="143"/>
      <c r="M175" s="148"/>
      <c r="T175" s="149"/>
      <c r="AT175" s="145" t="s">
        <v>195</v>
      </c>
      <c r="AU175" s="145" t="s">
        <v>86</v>
      </c>
      <c r="AV175" s="12" t="s">
        <v>86</v>
      </c>
      <c r="AW175" s="12" t="s">
        <v>41</v>
      </c>
      <c r="AX175" s="12" t="s">
        <v>79</v>
      </c>
      <c r="AY175" s="145" t="s">
        <v>187</v>
      </c>
    </row>
    <row r="176" spans="2:65" s="13" customFormat="1" x14ac:dyDescent="0.2">
      <c r="B176" s="150"/>
      <c r="D176" s="144" t="s">
        <v>195</v>
      </c>
      <c r="E176" s="151" t="s">
        <v>35</v>
      </c>
      <c r="F176" s="152" t="s">
        <v>455</v>
      </c>
      <c r="H176" s="153">
        <v>55</v>
      </c>
      <c r="I176" s="154"/>
      <c r="L176" s="150"/>
      <c r="M176" s="155"/>
      <c r="T176" s="156"/>
      <c r="AT176" s="151" t="s">
        <v>195</v>
      </c>
      <c r="AU176" s="151" t="s">
        <v>86</v>
      </c>
      <c r="AV176" s="13" t="s">
        <v>88</v>
      </c>
      <c r="AW176" s="13" t="s">
        <v>41</v>
      </c>
      <c r="AX176" s="13" t="s">
        <v>79</v>
      </c>
      <c r="AY176" s="151" t="s">
        <v>187</v>
      </c>
    </row>
    <row r="177" spans="2:65" s="14" customFormat="1" x14ac:dyDescent="0.2">
      <c r="B177" s="157"/>
      <c r="D177" s="144" t="s">
        <v>195</v>
      </c>
      <c r="E177" s="158" t="s">
        <v>35</v>
      </c>
      <c r="F177" s="159" t="s">
        <v>201</v>
      </c>
      <c r="H177" s="160">
        <v>85</v>
      </c>
      <c r="I177" s="161"/>
      <c r="L177" s="157"/>
      <c r="M177" s="162"/>
      <c r="T177" s="163"/>
      <c r="AT177" s="158" t="s">
        <v>195</v>
      </c>
      <c r="AU177" s="158" t="s">
        <v>86</v>
      </c>
      <c r="AV177" s="14" t="s">
        <v>193</v>
      </c>
      <c r="AW177" s="14" t="s">
        <v>41</v>
      </c>
      <c r="AX177" s="14" t="s">
        <v>86</v>
      </c>
      <c r="AY177" s="158" t="s">
        <v>187</v>
      </c>
    </row>
    <row r="178" spans="2:65" s="1" customFormat="1" ht="16.5" customHeight="1" x14ac:dyDescent="0.2">
      <c r="B178" s="33"/>
      <c r="C178" s="164" t="s">
        <v>273</v>
      </c>
      <c r="D178" s="164" t="s">
        <v>213</v>
      </c>
      <c r="E178" s="165" t="s">
        <v>274</v>
      </c>
      <c r="F178" s="166" t="s">
        <v>275</v>
      </c>
      <c r="G178" s="167" t="s">
        <v>191</v>
      </c>
      <c r="H178" s="168">
        <v>15</v>
      </c>
      <c r="I178" s="169"/>
      <c r="J178" s="170">
        <f>ROUND(I178*H178,2)</f>
        <v>0</v>
      </c>
      <c r="K178" s="166" t="s">
        <v>192</v>
      </c>
      <c r="L178" s="171"/>
      <c r="M178" s="172" t="s">
        <v>35</v>
      </c>
      <c r="N178" s="173" t="s">
        <v>50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216</v>
      </c>
      <c r="AT178" s="141" t="s">
        <v>213</v>
      </c>
      <c r="AU178" s="141" t="s">
        <v>86</v>
      </c>
      <c r="AY178" s="17" t="s">
        <v>187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7" t="s">
        <v>86</v>
      </c>
      <c r="BK178" s="142">
        <f>ROUND(I178*H178,2)</f>
        <v>0</v>
      </c>
      <c r="BL178" s="17" t="s">
        <v>217</v>
      </c>
      <c r="BM178" s="141" t="s">
        <v>940</v>
      </c>
    </row>
    <row r="179" spans="2:65" s="12" customFormat="1" x14ac:dyDescent="0.2">
      <c r="B179" s="143"/>
      <c r="D179" s="144" t="s">
        <v>195</v>
      </c>
      <c r="E179" s="145" t="s">
        <v>35</v>
      </c>
      <c r="F179" s="146" t="s">
        <v>196</v>
      </c>
      <c r="H179" s="145" t="s">
        <v>35</v>
      </c>
      <c r="I179" s="147"/>
      <c r="L179" s="143"/>
      <c r="M179" s="148"/>
      <c r="T179" s="149"/>
      <c r="AT179" s="145" t="s">
        <v>195</v>
      </c>
      <c r="AU179" s="145" t="s">
        <v>86</v>
      </c>
      <c r="AV179" s="12" t="s">
        <v>86</v>
      </c>
      <c r="AW179" s="12" t="s">
        <v>41</v>
      </c>
      <c r="AX179" s="12" t="s">
        <v>79</v>
      </c>
      <c r="AY179" s="145" t="s">
        <v>187</v>
      </c>
    </row>
    <row r="180" spans="2:65" s="13" customFormat="1" x14ac:dyDescent="0.2">
      <c r="B180" s="150"/>
      <c r="D180" s="144" t="s">
        <v>195</v>
      </c>
      <c r="E180" s="151" t="s">
        <v>35</v>
      </c>
      <c r="F180" s="152" t="s">
        <v>8</v>
      </c>
      <c r="H180" s="153">
        <v>15</v>
      </c>
      <c r="I180" s="154"/>
      <c r="L180" s="150"/>
      <c r="M180" s="155"/>
      <c r="T180" s="156"/>
      <c r="AT180" s="151" t="s">
        <v>195</v>
      </c>
      <c r="AU180" s="151" t="s">
        <v>86</v>
      </c>
      <c r="AV180" s="13" t="s">
        <v>88</v>
      </c>
      <c r="AW180" s="13" t="s">
        <v>41</v>
      </c>
      <c r="AX180" s="13" t="s">
        <v>79</v>
      </c>
      <c r="AY180" s="151" t="s">
        <v>187</v>
      </c>
    </row>
    <row r="181" spans="2:65" s="14" customFormat="1" x14ac:dyDescent="0.2">
      <c r="B181" s="157"/>
      <c r="D181" s="144" t="s">
        <v>195</v>
      </c>
      <c r="E181" s="158" t="s">
        <v>35</v>
      </c>
      <c r="F181" s="159" t="s">
        <v>201</v>
      </c>
      <c r="H181" s="160">
        <v>15</v>
      </c>
      <c r="I181" s="161"/>
      <c r="L181" s="157"/>
      <c r="M181" s="162"/>
      <c r="T181" s="163"/>
      <c r="AT181" s="158" t="s">
        <v>195</v>
      </c>
      <c r="AU181" s="158" t="s">
        <v>86</v>
      </c>
      <c r="AV181" s="14" t="s">
        <v>193</v>
      </c>
      <c r="AW181" s="14" t="s">
        <v>41</v>
      </c>
      <c r="AX181" s="14" t="s">
        <v>86</v>
      </c>
      <c r="AY181" s="158" t="s">
        <v>187</v>
      </c>
    </row>
    <row r="182" spans="2:65" s="11" customFormat="1" ht="22.9" customHeight="1" x14ac:dyDescent="0.2">
      <c r="B182" s="120"/>
      <c r="D182" s="121" t="s">
        <v>78</v>
      </c>
      <c r="E182" s="174" t="s">
        <v>289</v>
      </c>
      <c r="F182" s="174" t="s">
        <v>290</v>
      </c>
      <c r="I182" s="123"/>
      <c r="J182" s="175">
        <f>BK182</f>
        <v>0</v>
      </c>
      <c r="L182" s="120"/>
      <c r="M182" s="125"/>
      <c r="P182" s="126">
        <f>SUM(P183:P198)</f>
        <v>0</v>
      </c>
      <c r="R182" s="126">
        <f>SUM(R183:R198)</f>
        <v>0</v>
      </c>
      <c r="T182" s="127">
        <f>SUM(T183:T198)</f>
        <v>0</v>
      </c>
      <c r="AR182" s="121" t="s">
        <v>86</v>
      </c>
      <c r="AT182" s="128" t="s">
        <v>78</v>
      </c>
      <c r="AU182" s="128" t="s">
        <v>86</v>
      </c>
      <c r="AY182" s="121" t="s">
        <v>187</v>
      </c>
      <c r="BK182" s="129">
        <f>SUM(BK183:BK198)</f>
        <v>0</v>
      </c>
    </row>
    <row r="183" spans="2:65" s="1" customFormat="1" ht="16.5" customHeight="1" x14ac:dyDescent="0.2">
      <c r="B183" s="33"/>
      <c r="C183" s="164" t="s">
        <v>277</v>
      </c>
      <c r="D183" s="164" t="s">
        <v>213</v>
      </c>
      <c r="E183" s="165" t="s">
        <v>301</v>
      </c>
      <c r="F183" s="166" t="s">
        <v>302</v>
      </c>
      <c r="G183" s="167" t="s">
        <v>191</v>
      </c>
      <c r="H183" s="168">
        <v>136</v>
      </c>
      <c r="I183" s="169"/>
      <c r="J183" s="170">
        <f>ROUND(I183*H183,2)</f>
        <v>0</v>
      </c>
      <c r="K183" s="166" t="s">
        <v>192</v>
      </c>
      <c r="L183" s="171"/>
      <c r="M183" s="172" t="s">
        <v>35</v>
      </c>
      <c r="N183" s="173" t="s">
        <v>50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216</v>
      </c>
      <c r="AT183" s="141" t="s">
        <v>213</v>
      </c>
      <c r="AU183" s="141" t="s">
        <v>88</v>
      </c>
      <c r="AY183" s="17" t="s">
        <v>187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7" t="s">
        <v>86</v>
      </c>
      <c r="BK183" s="142">
        <f>ROUND(I183*H183,2)</f>
        <v>0</v>
      </c>
      <c r="BL183" s="17" t="s">
        <v>217</v>
      </c>
      <c r="BM183" s="141" t="s">
        <v>941</v>
      </c>
    </row>
    <row r="184" spans="2:65" s="12" customFormat="1" x14ac:dyDescent="0.2">
      <c r="B184" s="143"/>
      <c r="D184" s="144" t="s">
        <v>195</v>
      </c>
      <c r="E184" s="145" t="s">
        <v>35</v>
      </c>
      <c r="F184" s="146" t="s">
        <v>304</v>
      </c>
      <c r="H184" s="145" t="s">
        <v>35</v>
      </c>
      <c r="I184" s="147"/>
      <c r="L184" s="143"/>
      <c r="M184" s="148"/>
      <c r="T184" s="149"/>
      <c r="AT184" s="145" t="s">
        <v>195</v>
      </c>
      <c r="AU184" s="145" t="s">
        <v>88</v>
      </c>
      <c r="AV184" s="12" t="s">
        <v>86</v>
      </c>
      <c r="AW184" s="12" t="s">
        <v>41</v>
      </c>
      <c r="AX184" s="12" t="s">
        <v>79</v>
      </c>
      <c r="AY184" s="145" t="s">
        <v>187</v>
      </c>
    </row>
    <row r="185" spans="2:65" s="12" customFormat="1" x14ac:dyDescent="0.2">
      <c r="B185" s="143"/>
      <c r="D185" s="144" t="s">
        <v>195</v>
      </c>
      <c r="E185" s="145" t="s">
        <v>35</v>
      </c>
      <c r="F185" s="146" t="s">
        <v>942</v>
      </c>
      <c r="H185" s="145" t="s">
        <v>35</v>
      </c>
      <c r="I185" s="147"/>
      <c r="L185" s="143"/>
      <c r="M185" s="148"/>
      <c r="T185" s="149"/>
      <c r="AT185" s="145" t="s">
        <v>195</v>
      </c>
      <c r="AU185" s="145" t="s">
        <v>88</v>
      </c>
      <c r="AV185" s="12" t="s">
        <v>86</v>
      </c>
      <c r="AW185" s="12" t="s">
        <v>41</v>
      </c>
      <c r="AX185" s="12" t="s">
        <v>79</v>
      </c>
      <c r="AY185" s="145" t="s">
        <v>187</v>
      </c>
    </row>
    <row r="186" spans="2:65" s="13" customFormat="1" x14ac:dyDescent="0.2">
      <c r="B186" s="150"/>
      <c r="D186" s="144" t="s">
        <v>195</v>
      </c>
      <c r="E186" s="151" t="s">
        <v>35</v>
      </c>
      <c r="F186" s="152" t="s">
        <v>943</v>
      </c>
      <c r="H186" s="153">
        <v>60</v>
      </c>
      <c r="I186" s="154"/>
      <c r="L186" s="150"/>
      <c r="M186" s="155"/>
      <c r="T186" s="156"/>
      <c r="AT186" s="151" t="s">
        <v>195</v>
      </c>
      <c r="AU186" s="151" t="s">
        <v>88</v>
      </c>
      <c r="AV186" s="13" t="s">
        <v>88</v>
      </c>
      <c r="AW186" s="13" t="s">
        <v>41</v>
      </c>
      <c r="AX186" s="13" t="s">
        <v>79</v>
      </c>
      <c r="AY186" s="151" t="s">
        <v>187</v>
      </c>
    </row>
    <row r="187" spans="2:65" s="13" customFormat="1" x14ac:dyDescent="0.2">
      <c r="B187" s="150"/>
      <c r="D187" s="144" t="s">
        <v>195</v>
      </c>
      <c r="E187" s="151" t="s">
        <v>35</v>
      </c>
      <c r="F187" s="152" t="s">
        <v>944</v>
      </c>
      <c r="H187" s="153">
        <v>22</v>
      </c>
      <c r="I187" s="154"/>
      <c r="L187" s="150"/>
      <c r="M187" s="155"/>
      <c r="T187" s="156"/>
      <c r="AT187" s="151" t="s">
        <v>195</v>
      </c>
      <c r="AU187" s="151" t="s">
        <v>88</v>
      </c>
      <c r="AV187" s="13" t="s">
        <v>88</v>
      </c>
      <c r="AW187" s="13" t="s">
        <v>41</v>
      </c>
      <c r="AX187" s="13" t="s">
        <v>79</v>
      </c>
      <c r="AY187" s="151" t="s">
        <v>187</v>
      </c>
    </row>
    <row r="188" spans="2:65" s="13" customFormat="1" x14ac:dyDescent="0.2">
      <c r="B188" s="150"/>
      <c r="D188" s="144" t="s">
        <v>195</v>
      </c>
      <c r="E188" s="151" t="s">
        <v>35</v>
      </c>
      <c r="F188" s="152" t="s">
        <v>945</v>
      </c>
      <c r="H188" s="153">
        <v>54</v>
      </c>
      <c r="I188" s="154"/>
      <c r="L188" s="150"/>
      <c r="M188" s="155"/>
      <c r="T188" s="156"/>
      <c r="AT188" s="151" t="s">
        <v>195</v>
      </c>
      <c r="AU188" s="151" t="s">
        <v>88</v>
      </c>
      <c r="AV188" s="13" t="s">
        <v>88</v>
      </c>
      <c r="AW188" s="13" t="s">
        <v>41</v>
      </c>
      <c r="AX188" s="13" t="s">
        <v>79</v>
      </c>
      <c r="AY188" s="151" t="s">
        <v>187</v>
      </c>
    </row>
    <row r="189" spans="2:65" s="14" customFormat="1" x14ac:dyDescent="0.2">
      <c r="B189" s="157"/>
      <c r="D189" s="144" t="s">
        <v>195</v>
      </c>
      <c r="E189" s="158" t="s">
        <v>35</v>
      </c>
      <c r="F189" s="159" t="s">
        <v>201</v>
      </c>
      <c r="H189" s="160">
        <v>136</v>
      </c>
      <c r="I189" s="161"/>
      <c r="L189" s="157"/>
      <c r="M189" s="162"/>
      <c r="T189" s="163"/>
      <c r="AT189" s="158" t="s">
        <v>195</v>
      </c>
      <c r="AU189" s="158" t="s">
        <v>88</v>
      </c>
      <c r="AV189" s="14" t="s">
        <v>193</v>
      </c>
      <c r="AW189" s="14" t="s">
        <v>41</v>
      </c>
      <c r="AX189" s="14" t="s">
        <v>86</v>
      </c>
      <c r="AY189" s="158" t="s">
        <v>187</v>
      </c>
    </row>
    <row r="190" spans="2:65" s="1" customFormat="1" ht="16.5" customHeight="1" x14ac:dyDescent="0.2">
      <c r="B190" s="33"/>
      <c r="C190" s="130" t="s">
        <v>281</v>
      </c>
      <c r="D190" s="130" t="s">
        <v>188</v>
      </c>
      <c r="E190" s="131" t="s">
        <v>310</v>
      </c>
      <c r="F190" s="132" t="s">
        <v>311</v>
      </c>
      <c r="G190" s="133" t="s">
        <v>191</v>
      </c>
      <c r="H190" s="134">
        <v>39</v>
      </c>
      <c r="I190" s="135"/>
      <c r="J190" s="136">
        <f>ROUND(I190*H190,2)</f>
        <v>0</v>
      </c>
      <c r="K190" s="132" t="s">
        <v>192</v>
      </c>
      <c r="L190" s="33"/>
      <c r="M190" s="137" t="s">
        <v>35</v>
      </c>
      <c r="N190" s="138" t="s">
        <v>50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193</v>
      </c>
      <c r="AT190" s="141" t="s">
        <v>188</v>
      </c>
      <c r="AU190" s="141" t="s">
        <v>88</v>
      </c>
      <c r="AY190" s="17" t="s">
        <v>187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7" t="s">
        <v>86</v>
      </c>
      <c r="BK190" s="142">
        <f>ROUND(I190*H190,2)</f>
        <v>0</v>
      </c>
      <c r="BL190" s="17" t="s">
        <v>193</v>
      </c>
      <c r="BM190" s="141" t="s">
        <v>946</v>
      </c>
    </row>
    <row r="191" spans="2:65" s="12" customFormat="1" x14ac:dyDescent="0.2">
      <c r="B191" s="143"/>
      <c r="D191" s="144" t="s">
        <v>195</v>
      </c>
      <c r="E191" s="145" t="s">
        <v>35</v>
      </c>
      <c r="F191" s="146" t="s">
        <v>304</v>
      </c>
      <c r="H191" s="145" t="s">
        <v>35</v>
      </c>
      <c r="I191" s="147"/>
      <c r="L191" s="143"/>
      <c r="M191" s="148"/>
      <c r="T191" s="149"/>
      <c r="AT191" s="145" t="s">
        <v>195</v>
      </c>
      <c r="AU191" s="145" t="s">
        <v>88</v>
      </c>
      <c r="AV191" s="12" t="s">
        <v>86</v>
      </c>
      <c r="AW191" s="12" t="s">
        <v>41</v>
      </c>
      <c r="AX191" s="12" t="s">
        <v>79</v>
      </c>
      <c r="AY191" s="145" t="s">
        <v>187</v>
      </c>
    </row>
    <row r="192" spans="2:65" s="13" customFormat="1" x14ac:dyDescent="0.2">
      <c r="B192" s="150"/>
      <c r="D192" s="144" t="s">
        <v>195</v>
      </c>
      <c r="E192" s="151" t="s">
        <v>35</v>
      </c>
      <c r="F192" s="152" t="s">
        <v>947</v>
      </c>
      <c r="H192" s="153">
        <v>39</v>
      </c>
      <c r="I192" s="154"/>
      <c r="L192" s="150"/>
      <c r="M192" s="155"/>
      <c r="T192" s="156"/>
      <c r="AT192" s="151" t="s">
        <v>195</v>
      </c>
      <c r="AU192" s="151" t="s">
        <v>88</v>
      </c>
      <c r="AV192" s="13" t="s">
        <v>88</v>
      </c>
      <c r="AW192" s="13" t="s">
        <v>41</v>
      </c>
      <c r="AX192" s="13" t="s">
        <v>79</v>
      </c>
      <c r="AY192" s="151" t="s">
        <v>187</v>
      </c>
    </row>
    <row r="193" spans="2:65" s="14" customFormat="1" x14ac:dyDescent="0.2">
      <c r="B193" s="157"/>
      <c r="D193" s="144" t="s">
        <v>195</v>
      </c>
      <c r="E193" s="158" t="s">
        <v>35</v>
      </c>
      <c r="F193" s="159" t="s">
        <v>201</v>
      </c>
      <c r="H193" s="160">
        <v>39</v>
      </c>
      <c r="I193" s="161"/>
      <c r="L193" s="157"/>
      <c r="M193" s="162"/>
      <c r="T193" s="163"/>
      <c r="AT193" s="158" t="s">
        <v>195</v>
      </c>
      <c r="AU193" s="158" t="s">
        <v>88</v>
      </c>
      <c r="AV193" s="14" t="s">
        <v>193</v>
      </c>
      <c r="AW193" s="14" t="s">
        <v>41</v>
      </c>
      <c r="AX193" s="14" t="s">
        <v>86</v>
      </c>
      <c r="AY193" s="158" t="s">
        <v>187</v>
      </c>
    </row>
    <row r="194" spans="2:65" s="1" customFormat="1" ht="21.75" customHeight="1" x14ac:dyDescent="0.2">
      <c r="B194" s="33"/>
      <c r="C194" s="164" t="s">
        <v>285</v>
      </c>
      <c r="D194" s="164" t="s">
        <v>213</v>
      </c>
      <c r="E194" s="165" t="s">
        <v>315</v>
      </c>
      <c r="F194" s="166" t="s">
        <v>316</v>
      </c>
      <c r="G194" s="167" t="s">
        <v>191</v>
      </c>
      <c r="H194" s="168">
        <v>39</v>
      </c>
      <c r="I194" s="169"/>
      <c r="J194" s="170">
        <f>ROUND(I194*H194,2)</f>
        <v>0</v>
      </c>
      <c r="K194" s="166" t="s">
        <v>192</v>
      </c>
      <c r="L194" s="171"/>
      <c r="M194" s="172" t="s">
        <v>35</v>
      </c>
      <c r="N194" s="173" t="s">
        <v>50</v>
      </c>
      <c r="P194" s="139">
        <f>O194*H194</f>
        <v>0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216</v>
      </c>
      <c r="AT194" s="141" t="s">
        <v>213</v>
      </c>
      <c r="AU194" s="141" t="s">
        <v>88</v>
      </c>
      <c r="AY194" s="17" t="s">
        <v>187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7" t="s">
        <v>86</v>
      </c>
      <c r="BK194" s="142">
        <f>ROUND(I194*H194,2)</f>
        <v>0</v>
      </c>
      <c r="BL194" s="17" t="s">
        <v>217</v>
      </c>
      <c r="BM194" s="141" t="s">
        <v>948</v>
      </c>
    </row>
    <row r="195" spans="2:65" s="12" customFormat="1" x14ac:dyDescent="0.2">
      <c r="B195" s="143"/>
      <c r="D195" s="144" t="s">
        <v>195</v>
      </c>
      <c r="E195" s="145" t="s">
        <v>35</v>
      </c>
      <c r="F195" s="146" t="s">
        <v>304</v>
      </c>
      <c r="H195" s="145" t="s">
        <v>35</v>
      </c>
      <c r="I195" s="147"/>
      <c r="L195" s="143"/>
      <c r="M195" s="148"/>
      <c r="T195" s="149"/>
      <c r="AT195" s="145" t="s">
        <v>195</v>
      </c>
      <c r="AU195" s="145" t="s">
        <v>88</v>
      </c>
      <c r="AV195" s="12" t="s">
        <v>86</v>
      </c>
      <c r="AW195" s="12" t="s">
        <v>41</v>
      </c>
      <c r="AX195" s="12" t="s">
        <v>79</v>
      </c>
      <c r="AY195" s="145" t="s">
        <v>187</v>
      </c>
    </row>
    <row r="196" spans="2:65" s="13" customFormat="1" x14ac:dyDescent="0.2">
      <c r="B196" s="150"/>
      <c r="D196" s="144" t="s">
        <v>195</v>
      </c>
      <c r="E196" s="151" t="s">
        <v>35</v>
      </c>
      <c r="F196" s="152" t="s">
        <v>947</v>
      </c>
      <c r="H196" s="153">
        <v>39</v>
      </c>
      <c r="I196" s="154"/>
      <c r="L196" s="150"/>
      <c r="M196" s="155"/>
      <c r="T196" s="156"/>
      <c r="AT196" s="151" t="s">
        <v>195</v>
      </c>
      <c r="AU196" s="151" t="s">
        <v>88</v>
      </c>
      <c r="AV196" s="13" t="s">
        <v>88</v>
      </c>
      <c r="AW196" s="13" t="s">
        <v>41</v>
      </c>
      <c r="AX196" s="13" t="s">
        <v>79</v>
      </c>
      <c r="AY196" s="151" t="s">
        <v>187</v>
      </c>
    </row>
    <row r="197" spans="2:65" s="14" customFormat="1" x14ac:dyDescent="0.2">
      <c r="B197" s="157"/>
      <c r="D197" s="144" t="s">
        <v>195</v>
      </c>
      <c r="E197" s="158" t="s">
        <v>35</v>
      </c>
      <c r="F197" s="159" t="s">
        <v>201</v>
      </c>
      <c r="H197" s="160">
        <v>39</v>
      </c>
      <c r="I197" s="161"/>
      <c r="L197" s="157"/>
      <c r="M197" s="162"/>
      <c r="T197" s="163"/>
      <c r="AT197" s="158" t="s">
        <v>195</v>
      </c>
      <c r="AU197" s="158" t="s">
        <v>88</v>
      </c>
      <c r="AV197" s="14" t="s">
        <v>193</v>
      </c>
      <c r="AW197" s="14" t="s">
        <v>41</v>
      </c>
      <c r="AX197" s="14" t="s">
        <v>86</v>
      </c>
      <c r="AY197" s="158" t="s">
        <v>187</v>
      </c>
    </row>
    <row r="198" spans="2:65" s="1" customFormat="1" ht="16.5" customHeight="1" x14ac:dyDescent="0.2">
      <c r="B198" s="33"/>
      <c r="C198" s="164" t="s">
        <v>7</v>
      </c>
      <c r="D198" s="164" t="s">
        <v>213</v>
      </c>
      <c r="E198" s="165" t="s">
        <v>949</v>
      </c>
      <c r="F198" s="166" t="s">
        <v>950</v>
      </c>
      <c r="G198" s="167" t="s">
        <v>204</v>
      </c>
      <c r="H198" s="168">
        <v>6</v>
      </c>
      <c r="I198" s="169"/>
      <c r="J198" s="170">
        <f>ROUND(I198*H198,2)</f>
        <v>0</v>
      </c>
      <c r="K198" s="166" t="s">
        <v>192</v>
      </c>
      <c r="L198" s="171"/>
      <c r="M198" s="172" t="s">
        <v>35</v>
      </c>
      <c r="N198" s="173" t="s">
        <v>50</v>
      </c>
      <c r="P198" s="139">
        <f>O198*H198</f>
        <v>0</v>
      </c>
      <c r="Q198" s="139">
        <v>0</v>
      </c>
      <c r="R198" s="139">
        <f>Q198*H198</f>
        <v>0</v>
      </c>
      <c r="S198" s="139">
        <v>0</v>
      </c>
      <c r="T198" s="140">
        <f>S198*H198</f>
        <v>0</v>
      </c>
      <c r="AR198" s="141" t="s">
        <v>216</v>
      </c>
      <c r="AT198" s="141" t="s">
        <v>213</v>
      </c>
      <c r="AU198" s="141" t="s">
        <v>88</v>
      </c>
      <c r="AY198" s="17" t="s">
        <v>187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7" t="s">
        <v>86</v>
      </c>
      <c r="BK198" s="142">
        <f>ROUND(I198*H198,2)</f>
        <v>0</v>
      </c>
      <c r="BL198" s="17" t="s">
        <v>217</v>
      </c>
      <c r="BM198" s="141" t="s">
        <v>951</v>
      </c>
    </row>
    <row r="199" spans="2:65" s="11" customFormat="1" ht="22.9" customHeight="1" x14ac:dyDescent="0.2">
      <c r="B199" s="120"/>
      <c r="D199" s="121" t="s">
        <v>78</v>
      </c>
      <c r="E199" s="174" t="s">
        <v>318</v>
      </c>
      <c r="F199" s="174" t="s">
        <v>319</v>
      </c>
      <c r="I199" s="123"/>
      <c r="J199" s="175">
        <f>BK199</f>
        <v>0</v>
      </c>
      <c r="L199" s="120"/>
      <c r="M199" s="125"/>
      <c r="P199" s="126">
        <f>SUM(P200:P215)</f>
        <v>0</v>
      </c>
      <c r="R199" s="126">
        <f>SUM(R200:R215)</f>
        <v>0</v>
      </c>
      <c r="T199" s="127">
        <f>SUM(T200:T215)</f>
        <v>0</v>
      </c>
      <c r="AR199" s="121" t="s">
        <v>86</v>
      </c>
      <c r="AT199" s="128" t="s">
        <v>78</v>
      </c>
      <c r="AU199" s="128" t="s">
        <v>86</v>
      </c>
      <c r="AY199" s="121" t="s">
        <v>187</v>
      </c>
      <c r="BK199" s="129">
        <f>SUM(BK200:BK215)</f>
        <v>0</v>
      </c>
    </row>
    <row r="200" spans="2:65" s="1" customFormat="1" ht="16.5" customHeight="1" x14ac:dyDescent="0.2">
      <c r="B200" s="33"/>
      <c r="C200" s="130" t="s">
        <v>294</v>
      </c>
      <c r="D200" s="130" t="s">
        <v>188</v>
      </c>
      <c r="E200" s="131" t="s">
        <v>321</v>
      </c>
      <c r="F200" s="132" t="s">
        <v>322</v>
      </c>
      <c r="G200" s="133" t="s">
        <v>191</v>
      </c>
      <c r="H200" s="134">
        <v>30</v>
      </c>
      <c r="I200" s="135"/>
      <c r="J200" s="136">
        <f>ROUND(I200*H200,2)</f>
        <v>0</v>
      </c>
      <c r="K200" s="132" t="s">
        <v>192</v>
      </c>
      <c r="L200" s="33"/>
      <c r="M200" s="137" t="s">
        <v>35</v>
      </c>
      <c r="N200" s="138" t="s">
        <v>50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205</v>
      </c>
      <c r="AT200" s="141" t="s">
        <v>188</v>
      </c>
      <c r="AU200" s="141" t="s">
        <v>88</v>
      </c>
      <c r="AY200" s="17" t="s">
        <v>187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7" t="s">
        <v>86</v>
      </c>
      <c r="BK200" s="142">
        <f>ROUND(I200*H200,2)</f>
        <v>0</v>
      </c>
      <c r="BL200" s="17" t="s">
        <v>205</v>
      </c>
      <c r="BM200" s="141" t="s">
        <v>952</v>
      </c>
    </row>
    <row r="201" spans="2:65" s="12" customFormat="1" x14ac:dyDescent="0.2">
      <c r="B201" s="143"/>
      <c r="D201" s="144" t="s">
        <v>195</v>
      </c>
      <c r="E201" s="145" t="s">
        <v>35</v>
      </c>
      <c r="F201" s="146" t="s">
        <v>196</v>
      </c>
      <c r="H201" s="145" t="s">
        <v>35</v>
      </c>
      <c r="I201" s="147"/>
      <c r="L201" s="143"/>
      <c r="M201" s="148"/>
      <c r="T201" s="149"/>
      <c r="AT201" s="145" t="s">
        <v>195</v>
      </c>
      <c r="AU201" s="145" t="s">
        <v>88</v>
      </c>
      <c r="AV201" s="12" t="s">
        <v>86</v>
      </c>
      <c r="AW201" s="12" t="s">
        <v>41</v>
      </c>
      <c r="AX201" s="12" t="s">
        <v>79</v>
      </c>
      <c r="AY201" s="145" t="s">
        <v>187</v>
      </c>
    </row>
    <row r="202" spans="2:65" s="13" customFormat="1" x14ac:dyDescent="0.2">
      <c r="B202" s="150"/>
      <c r="D202" s="144" t="s">
        <v>195</v>
      </c>
      <c r="E202" s="151" t="s">
        <v>35</v>
      </c>
      <c r="F202" s="152" t="s">
        <v>953</v>
      </c>
      <c r="H202" s="153">
        <v>30</v>
      </c>
      <c r="I202" s="154"/>
      <c r="L202" s="150"/>
      <c r="M202" s="155"/>
      <c r="T202" s="156"/>
      <c r="AT202" s="151" t="s">
        <v>195</v>
      </c>
      <c r="AU202" s="151" t="s">
        <v>88</v>
      </c>
      <c r="AV202" s="13" t="s">
        <v>88</v>
      </c>
      <c r="AW202" s="13" t="s">
        <v>41</v>
      </c>
      <c r="AX202" s="13" t="s">
        <v>79</v>
      </c>
      <c r="AY202" s="151" t="s">
        <v>187</v>
      </c>
    </row>
    <row r="203" spans="2:65" s="14" customFormat="1" x14ac:dyDescent="0.2">
      <c r="B203" s="157"/>
      <c r="D203" s="144" t="s">
        <v>195</v>
      </c>
      <c r="E203" s="158" t="s">
        <v>35</v>
      </c>
      <c r="F203" s="159" t="s">
        <v>201</v>
      </c>
      <c r="H203" s="160">
        <v>30</v>
      </c>
      <c r="I203" s="161"/>
      <c r="L203" s="157"/>
      <c r="M203" s="162"/>
      <c r="T203" s="163"/>
      <c r="AT203" s="158" t="s">
        <v>195</v>
      </c>
      <c r="AU203" s="158" t="s">
        <v>88</v>
      </c>
      <c r="AV203" s="14" t="s">
        <v>193</v>
      </c>
      <c r="AW203" s="14" t="s">
        <v>41</v>
      </c>
      <c r="AX203" s="14" t="s">
        <v>86</v>
      </c>
      <c r="AY203" s="158" t="s">
        <v>187</v>
      </c>
    </row>
    <row r="204" spans="2:65" s="1" customFormat="1" ht="16.5" customHeight="1" x14ac:dyDescent="0.2">
      <c r="B204" s="33"/>
      <c r="C204" s="164" t="s">
        <v>300</v>
      </c>
      <c r="D204" s="164" t="s">
        <v>213</v>
      </c>
      <c r="E204" s="165" t="s">
        <v>328</v>
      </c>
      <c r="F204" s="166" t="s">
        <v>329</v>
      </c>
      <c r="G204" s="167" t="s">
        <v>191</v>
      </c>
      <c r="H204" s="168">
        <v>30</v>
      </c>
      <c r="I204" s="169"/>
      <c r="J204" s="170">
        <f>ROUND(I204*H204,2)</f>
        <v>0</v>
      </c>
      <c r="K204" s="166" t="s">
        <v>192</v>
      </c>
      <c r="L204" s="171"/>
      <c r="M204" s="172" t="s">
        <v>35</v>
      </c>
      <c r="N204" s="173" t="s">
        <v>50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216</v>
      </c>
      <c r="AT204" s="141" t="s">
        <v>213</v>
      </c>
      <c r="AU204" s="141" t="s">
        <v>88</v>
      </c>
      <c r="AY204" s="17" t="s">
        <v>187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7" t="s">
        <v>86</v>
      </c>
      <c r="BK204" s="142">
        <f>ROUND(I204*H204,2)</f>
        <v>0</v>
      </c>
      <c r="BL204" s="17" t="s">
        <v>217</v>
      </c>
      <c r="BM204" s="141" t="s">
        <v>954</v>
      </c>
    </row>
    <row r="205" spans="2:65" s="12" customFormat="1" x14ac:dyDescent="0.2">
      <c r="B205" s="143"/>
      <c r="D205" s="144" t="s">
        <v>195</v>
      </c>
      <c r="E205" s="145" t="s">
        <v>35</v>
      </c>
      <c r="F205" s="146" t="s">
        <v>196</v>
      </c>
      <c r="H205" s="145" t="s">
        <v>35</v>
      </c>
      <c r="I205" s="147"/>
      <c r="L205" s="143"/>
      <c r="M205" s="148"/>
      <c r="T205" s="149"/>
      <c r="AT205" s="145" t="s">
        <v>195</v>
      </c>
      <c r="AU205" s="145" t="s">
        <v>88</v>
      </c>
      <c r="AV205" s="12" t="s">
        <v>86</v>
      </c>
      <c r="AW205" s="12" t="s">
        <v>41</v>
      </c>
      <c r="AX205" s="12" t="s">
        <v>79</v>
      </c>
      <c r="AY205" s="145" t="s">
        <v>187</v>
      </c>
    </row>
    <row r="206" spans="2:65" s="13" customFormat="1" x14ac:dyDescent="0.2">
      <c r="B206" s="150"/>
      <c r="D206" s="144" t="s">
        <v>195</v>
      </c>
      <c r="E206" s="151" t="s">
        <v>35</v>
      </c>
      <c r="F206" s="152" t="s">
        <v>953</v>
      </c>
      <c r="H206" s="153">
        <v>30</v>
      </c>
      <c r="I206" s="154"/>
      <c r="L206" s="150"/>
      <c r="M206" s="155"/>
      <c r="T206" s="156"/>
      <c r="AT206" s="151" t="s">
        <v>195</v>
      </c>
      <c r="AU206" s="151" t="s">
        <v>88</v>
      </c>
      <c r="AV206" s="13" t="s">
        <v>88</v>
      </c>
      <c r="AW206" s="13" t="s">
        <v>41</v>
      </c>
      <c r="AX206" s="13" t="s">
        <v>79</v>
      </c>
      <c r="AY206" s="151" t="s">
        <v>187</v>
      </c>
    </row>
    <row r="207" spans="2:65" s="14" customFormat="1" x14ac:dyDescent="0.2">
      <c r="B207" s="157"/>
      <c r="D207" s="144" t="s">
        <v>195</v>
      </c>
      <c r="E207" s="158" t="s">
        <v>35</v>
      </c>
      <c r="F207" s="159" t="s">
        <v>201</v>
      </c>
      <c r="H207" s="160">
        <v>30</v>
      </c>
      <c r="I207" s="161"/>
      <c r="L207" s="157"/>
      <c r="M207" s="162"/>
      <c r="T207" s="163"/>
      <c r="AT207" s="158" t="s">
        <v>195</v>
      </c>
      <c r="AU207" s="158" t="s">
        <v>88</v>
      </c>
      <c r="AV207" s="14" t="s">
        <v>193</v>
      </c>
      <c r="AW207" s="14" t="s">
        <v>41</v>
      </c>
      <c r="AX207" s="14" t="s">
        <v>86</v>
      </c>
      <c r="AY207" s="158" t="s">
        <v>187</v>
      </c>
    </row>
    <row r="208" spans="2:65" s="1" customFormat="1" ht="16.5" customHeight="1" x14ac:dyDescent="0.2">
      <c r="B208" s="33"/>
      <c r="C208" s="130" t="s">
        <v>309</v>
      </c>
      <c r="D208" s="130" t="s">
        <v>188</v>
      </c>
      <c r="E208" s="131" t="s">
        <v>333</v>
      </c>
      <c r="F208" s="132" t="s">
        <v>334</v>
      </c>
      <c r="G208" s="133" t="s">
        <v>204</v>
      </c>
      <c r="H208" s="134">
        <v>1</v>
      </c>
      <c r="I208" s="135"/>
      <c r="J208" s="136">
        <f t="shared" ref="J208:J215" si="0">ROUND(I208*H208,2)</f>
        <v>0</v>
      </c>
      <c r="K208" s="132" t="s">
        <v>192</v>
      </c>
      <c r="L208" s="33"/>
      <c r="M208" s="137" t="s">
        <v>35</v>
      </c>
      <c r="N208" s="138" t="s">
        <v>50</v>
      </c>
      <c r="P208" s="139">
        <f t="shared" ref="P208:P215" si="1">O208*H208</f>
        <v>0</v>
      </c>
      <c r="Q208" s="139">
        <v>0</v>
      </c>
      <c r="R208" s="139">
        <f t="shared" ref="R208:R215" si="2">Q208*H208</f>
        <v>0</v>
      </c>
      <c r="S208" s="139">
        <v>0</v>
      </c>
      <c r="T208" s="140">
        <f t="shared" ref="T208:T215" si="3">S208*H208</f>
        <v>0</v>
      </c>
      <c r="AR208" s="141" t="s">
        <v>205</v>
      </c>
      <c r="AT208" s="141" t="s">
        <v>188</v>
      </c>
      <c r="AU208" s="141" t="s">
        <v>88</v>
      </c>
      <c r="AY208" s="17" t="s">
        <v>187</v>
      </c>
      <c r="BE208" s="142">
        <f t="shared" ref="BE208:BE215" si="4">IF(N208="základní",J208,0)</f>
        <v>0</v>
      </c>
      <c r="BF208" s="142">
        <f t="shared" ref="BF208:BF215" si="5">IF(N208="snížená",J208,0)</f>
        <v>0</v>
      </c>
      <c r="BG208" s="142">
        <f t="shared" ref="BG208:BG215" si="6">IF(N208="zákl. přenesená",J208,0)</f>
        <v>0</v>
      </c>
      <c r="BH208" s="142">
        <f t="shared" ref="BH208:BH215" si="7">IF(N208="sníž. přenesená",J208,0)</f>
        <v>0</v>
      </c>
      <c r="BI208" s="142">
        <f t="shared" ref="BI208:BI215" si="8">IF(N208="nulová",J208,0)</f>
        <v>0</v>
      </c>
      <c r="BJ208" s="17" t="s">
        <v>86</v>
      </c>
      <c r="BK208" s="142">
        <f t="shared" ref="BK208:BK215" si="9">ROUND(I208*H208,2)</f>
        <v>0</v>
      </c>
      <c r="BL208" s="17" t="s">
        <v>205</v>
      </c>
      <c r="BM208" s="141" t="s">
        <v>955</v>
      </c>
    </row>
    <row r="209" spans="2:65" s="1" customFormat="1" ht="24.2" customHeight="1" x14ac:dyDescent="0.2">
      <c r="B209" s="33"/>
      <c r="C209" s="130" t="s">
        <v>314</v>
      </c>
      <c r="D209" s="130" t="s">
        <v>188</v>
      </c>
      <c r="E209" s="131" t="s">
        <v>353</v>
      </c>
      <c r="F209" s="132" t="s">
        <v>354</v>
      </c>
      <c r="G209" s="133" t="s">
        <v>204</v>
      </c>
      <c r="H209" s="134">
        <v>1</v>
      </c>
      <c r="I209" s="135"/>
      <c r="J209" s="136">
        <f t="shared" si="0"/>
        <v>0</v>
      </c>
      <c r="K209" s="132" t="s">
        <v>192</v>
      </c>
      <c r="L209" s="33"/>
      <c r="M209" s="137" t="s">
        <v>35</v>
      </c>
      <c r="N209" s="138" t="s">
        <v>50</v>
      </c>
      <c r="P209" s="139">
        <f t="shared" si="1"/>
        <v>0</v>
      </c>
      <c r="Q209" s="139">
        <v>0</v>
      </c>
      <c r="R209" s="139">
        <f t="shared" si="2"/>
        <v>0</v>
      </c>
      <c r="S209" s="139">
        <v>0</v>
      </c>
      <c r="T209" s="140">
        <f t="shared" si="3"/>
        <v>0</v>
      </c>
      <c r="AR209" s="141" t="s">
        <v>205</v>
      </c>
      <c r="AT209" s="141" t="s">
        <v>188</v>
      </c>
      <c r="AU209" s="141" t="s">
        <v>88</v>
      </c>
      <c r="AY209" s="17" t="s">
        <v>187</v>
      </c>
      <c r="BE209" s="142">
        <f t="shared" si="4"/>
        <v>0</v>
      </c>
      <c r="BF209" s="142">
        <f t="shared" si="5"/>
        <v>0</v>
      </c>
      <c r="BG209" s="142">
        <f t="shared" si="6"/>
        <v>0</v>
      </c>
      <c r="BH209" s="142">
        <f t="shared" si="7"/>
        <v>0</v>
      </c>
      <c r="BI209" s="142">
        <f t="shared" si="8"/>
        <v>0</v>
      </c>
      <c r="BJ209" s="17" t="s">
        <v>86</v>
      </c>
      <c r="BK209" s="142">
        <f t="shared" si="9"/>
        <v>0</v>
      </c>
      <c r="BL209" s="17" t="s">
        <v>205</v>
      </c>
      <c r="BM209" s="141" t="s">
        <v>956</v>
      </c>
    </row>
    <row r="210" spans="2:65" s="1" customFormat="1" ht="24.2" customHeight="1" x14ac:dyDescent="0.2">
      <c r="B210" s="33"/>
      <c r="C210" s="130" t="s">
        <v>320</v>
      </c>
      <c r="D210" s="130" t="s">
        <v>188</v>
      </c>
      <c r="E210" s="131" t="s">
        <v>357</v>
      </c>
      <c r="F210" s="132" t="s">
        <v>358</v>
      </c>
      <c r="G210" s="133" t="s">
        <v>204</v>
      </c>
      <c r="H210" s="134">
        <v>1</v>
      </c>
      <c r="I210" s="135"/>
      <c r="J210" s="136">
        <f t="shared" si="0"/>
        <v>0</v>
      </c>
      <c r="K210" s="132" t="s">
        <v>192</v>
      </c>
      <c r="L210" s="33"/>
      <c r="M210" s="137" t="s">
        <v>35</v>
      </c>
      <c r="N210" s="138" t="s">
        <v>50</v>
      </c>
      <c r="P210" s="139">
        <f t="shared" si="1"/>
        <v>0</v>
      </c>
      <c r="Q210" s="139">
        <v>0</v>
      </c>
      <c r="R210" s="139">
        <f t="shared" si="2"/>
        <v>0</v>
      </c>
      <c r="S210" s="139">
        <v>0</v>
      </c>
      <c r="T210" s="140">
        <f t="shared" si="3"/>
        <v>0</v>
      </c>
      <c r="AR210" s="141" t="s">
        <v>205</v>
      </c>
      <c r="AT210" s="141" t="s">
        <v>188</v>
      </c>
      <c r="AU210" s="141" t="s">
        <v>88</v>
      </c>
      <c r="AY210" s="17" t="s">
        <v>187</v>
      </c>
      <c r="BE210" s="142">
        <f t="shared" si="4"/>
        <v>0</v>
      </c>
      <c r="BF210" s="142">
        <f t="shared" si="5"/>
        <v>0</v>
      </c>
      <c r="BG210" s="142">
        <f t="shared" si="6"/>
        <v>0</v>
      </c>
      <c r="BH210" s="142">
        <f t="shared" si="7"/>
        <v>0</v>
      </c>
      <c r="BI210" s="142">
        <f t="shared" si="8"/>
        <v>0</v>
      </c>
      <c r="BJ210" s="17" t="s">
        <v>86</v>
      </c>
      <c r="BK210" s="142">
        <f t="shared" si="9"/>
        <v>0</v>
      </c>
      <c r="BL210" s="17" t="s">
        <v>205</v>
      </c>
      <c r="BM210" s="141" t="s">
        <v>957</v>
      </c>
    </row>
    <row r="211" spans="2:65" s="1" customFormat="1" ht="16.5" customHeight="1" x14ac:dyDescent="0.2">
      <c r="B211" s="33"/>
      <c r="C211" s="130" t="s">
        <v>327</v>
      </c>
      <c r="D211" s="130" t="s">
        <v>188</v>
      </c>
      <c r="E211" s="131" t="s">
        <v>337</v>
      </c>
      <c r="F211" s="132" t="s">
        <v>338</v>
      </c>
      <c r="G211" s="133" t="s">
        <v>339</v>
      </c>
      <c r="H211" s="134">
        <v>0.03</v>
      </c>
      <c r="I211" s="135"/>
      <c r="J211" s="136">
        <f t="shared" si="0"/>
        <v>0</v>
      </c>
      <c r="K211" s="132" t="s">
        <v>192</v>
      </c>
      <c r="L211" s="33"/>
      <c r="M211" s="137" t="s">
        <v>35</v>
      </c>
      <c r="N211" s="138" t="s">
        <v>50</v>
      </c>
      <c r="P211" s="139">
        <f t="shared" si="1"/>
        <v>0</v>
      </c>
      <c r="Q211" s="139">
        <v>0</v>
      </c>
      <c r="R211" s="139">
        <f t="shared" si="2"/>
        <v>0</v>
      </c>
      <c r="S211" s="139">
        <v>0</v>
      </c>
      <c r="T211" s="140">
        <f t="shared" si="3"/>
        <v>0</v>
      </c>
      <c r="AR211" s="141" t="s">
        <v>205</v>
      </c>
      <c r="AT211" s="141" t="s">
        <v>188</v>
      </c>
      <c r="AU211" s="141" t="s">
        <v>88</v>
      </c>
      <c r="AY211" s="17" t="s">
        <v>187</v>
      </c>
      <c r="BE211" s="142">
        <f t="shared" si="4"/>
        <v>0</v>
      </c>
      <c r="BF211" s="142">
        <f t="shared" si="5"/>
        <v>0</v>
      </c>
      <c r="BG211" s="142">
        <f t="shared" si="6"/>
        <v>0</v>
      </c>
      <c r="BH211" s="142">
        <f t="shared" si="7"/>
        <v>0</v>
      </c>
      <c r="BI211" s="142">
        <f t="shared" si="8"/>
        <v>0</v>
      </c>
      <c r="BJ211" s="17" t="s">
        <v>86</v>
      </c>
      <c r="BK211" s="142">
        <f t="shared" si="9"/>
        <v>0</v>
      </c>
      <c r="BL211" s="17" t="s">
        <v>205</v>
      </c>
      <c r="BM211" s="141" t="s">
        <v>958</v>
      </c>
    </row>
    <row r="212" spans="2:65" s="1" customFormat="1" ht="16.5" customHeight="1" x14ac:dyDescent="0.2">
      <c r="B212" s="33"/>
      <c r="C212" s="130" t="s">
        <v>332</v>
      </c>
      <c r="D212" s="130" t="s">
        <v>188</v>
      </c>
      <c r="E212" s="131" t="s">
        <v>345</v>
      </c>
      <c r="F212" s="132" t="s">
        <v>346</v>
      </c>
      <c r="G212" s="133" t="s">
        <v>204</v>
      </c>
      <c r="H212" s="134">
        <v>4</v>
      </c>
      <c r="I212" s="135"/>
      <c r="J212" s="136">
        <f t="shared" si="0"/>
        <v>0</v>
      </c>
      <c r="K212" s="132" t="s">
        <v>192</v>
      </c>
      <c r="L212" s="33"/>
      <c r="M212" s="137" t="s">
        <v>35</v>
      </c>
      <c r="N212" s="138" t="s">
        <v>50</v>
      </c>
      <c r="P212" s="139">
        <f t="shared" si="1"/>
        <v>0</v>
      </c>
      <c r="Q212" s="139">
        <v>0</v>
      </c>
      <c r="R212" s="139">
        <f t="shared" si="2"/>
        <v>0</v>
      </c>
      <c r="S212" s="139">
        <v>0</v>
      </c>
      <c r="T212" s="140">
        <f t="shared" si="3"/>
        <v>0</v>
      </c>
      <c r="AR212" s="141" t="s">
        <v>193</v>
      </c>
      <c r="AT212" s="141" t="s">
        <v>188</v>
      </c>
      <c r="AU212" s="141" t="s">
        <v>88</v>
      </c>
      <c r="AY212" s="17" t="s">
        <v>187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7" t="s">
        <v>86</v>
      </c>
      <c r="BK212" s="142">
        <f t="shared" si="9"/>
        <v>0</v>
      </c>
      <c r="BL212" s="17" t="s">
        <v>193</v>
      </c>
      <c r="BM212" s="141" t="s">
        <v>959</v>
      </c>
    </row>
    <row r="213" spans="2:65" s="1" customFormat="1" ht="24.2" customHeight="1" x14ac:dyDescent="0.2">
      <c r="B213" s="33"/>
      <c r="C213" s="130" t="s">
        <v>336</v>
      </c>
      <c r="D213" s="130" t="s">
        <v>188</v>
      </c>
      <c r="E213" s="131" t="s">
        <v>361</v>
      </c>
      <c r="F213" s="132" t="s">
        <v>362</v>
      </c>
      <c r="G213" s="133" t="s">
        <v>363</v>
      </c>
      <c r="H213" s="134">
        <v>12</v>
      </c>
      <c r="I213" s="135"/>
      <c r="J213" s="136">
        <f t="shared" si="0"/>
        <v>0</v>
      </c>
      <c r="K213" s="132" t="s">
        <v>192</v>
      </c>
      <c r="L213" s="33"/>
      <c r="M213" s="137" t="s">
        <v>35</v>
      </c>
      <c r="N213" s="138" t="s">
        <v>50</v>
      </c>
      <c r="P213" s="139">
        <f t="shared" si="1"/>
        <v>0</v>
      </c>
      <c r="Q213" s="139">
        <v>0</v>
      </c>
      <c r="R213" s="139">
        <f t="shared" si="2"/>
        <v>0</v>
      </c>
      <c r="S213" s="139">
        <v>0</v>
      </c>
      <c r="T213" s="140">
        <f t="shared" si="3"/>
        <v>0</v>
      </c>
      <c r="AR213" s="141" t="s">
        <v>193</v>
      </c>
      <c r="AT213" s="141" t="s">
        <v>188</v>
      </c>
      <c r="AU213" s="141" t="s">
        <v>88</v>
      </c>
      <c r="AY213" s="17" t="s">
        <v>187</v>
      </c>
      <c r="BE213" s="142">
        <f t="shared" si="4"/>
        <v>0</v>
      </c>
      <c r="BF213" s="142">
        <f t="shared" si="5"/>
        <v>0</v>
      </c>
      <c r="BG213" s="142">
        <f t="shared" si="6"/>
        <v>0</v>
      </c>
      <c r="BH213" s="142">
        <f t="shared" si="7"/>
        <v>0</v>
      </c>
      <c r="BI213" s="142">
        <f t="shared" si="8"/>
        <v>0</v>
      </c>
      <c r="BJ213" s="17" t="s">
        <v>86</v>
      </c>
      <c r="BK213" s="142">
        <f t="shared" si="9"/>
        <v>0</v>
      </c>
      <c r="BL213" s="17" t="s">
        <v>193</v>
      </c>
      <c r="BM213" s="141" t="s">
        <v>960</v>
      </c>
    </row>
    <row r="214" spans="2:65" s="1" customFormat="1" ht="16.5" customHeight="1" x14ac:dyDescent="0.2">
      <c r="B214" s="33"/>
      <c r="C214" s="164" t="s">
        <v>344</v>
      </c>
      <c r="D214" s="164" t="s">
        <v>213</v>
      </c>
      <c r="E214" s="165" t="s">
        <v>366</v>
      </c>
      <c r="F214" s="166" t="s">
        <v>367</v>
      </c>
      <c r="G214" s="167" t="s">
        <v>204</v>
      </c>
      <c r="H214" s="168">
        <v>12</v>
      </c>
      <c r="I214" s="169"/>
      <c r="J214" s="170">
        <f t="shared" si="0"/>
        <v>0</v>
      </c>
      <c r="K214" s="166" t="s">
        <v>192</v>
      </c>
      <c r="L214" s="171"/>
      <c r="M214" s="172" t="s">
        <v>35</v>
      </c>
      <c r="N214" s="173" t="s">
        <v>50</v>
      </c>
      <c r="P214" s="139">
        <f t="shared" si="1"/>
        <v>0</v>
      </c>
      <c r="Q214" s="139">
        <v>0</v>
      </c>
      <c r="R214" s="139">
        <f t="shared" si="2"/>
        <v>0</v>
      </c>
      <c r="S214" s="139">
        <v>0</v>
      </c>
      <c r="T214" s="140">
        <f t="shared" si="3"/>
        <v>0</v>
      </c>
      <c r="AR214" s="141" t="s">
        <v>216</v>
      </c>
      <c r="AT214" s="141" t="s">
        <v>213</v>
      </c>
      <c r="AU214" s="141" t="s">
        <v>88</v>
      </c>
      <c r="AY214" s="17" t="s">
        <v>187</v>
      </c>
      <c r="BE214" s="142">
        <f t="shared" si="4"/>
        <v>0</v>
      </c>
      <c r="BF214" s="142">
        <f t="shared" si="5"/>
        <v>0</v>
      </c>
      <c r="BG214" s="142">
        <f t="shared" si="6"/>
        <v>0</v>
      </c>
      <c r="BH214" s="142">
        <f t="shared" si="7"/>
        <v>0</v>
      </c>
      <c r="BI214" s="142">
        <f t="shared" si="8"/>
        <v>0</v>
      </c>
      <c r="BJ214" s="17" t="s">
        <v>86</v>
      </c>
      <c r="BK214" s="142">
        <f t="shared" si="9"/>
        <v>0</v>
      </c>
      <c r="BL214" s="17" t="s">
        <v>217</v>
      </c>
      <c r="BM214" s="141" t="s">
        <v>961</v>
      </c>
    </row>
    <row r="215" spans="2:65" s="1" customFormat="1" ht="16.5" customHeight="1" x14ac:dyDescent="0.2">
      <c r="B215" s="33"/>
      <c r="C215" s="164" t="s">
        <v>348</v>
      </c>
      <c r="D215" s="164" t="s">
        <v>213</v>
      </c>
      <c r="E215" s="165" t="s">
        <v>349</v>
      </c>
      <c r="F215" s="166" t="s">
        <v>350</v>
      </c>
      <c r="G215" s="167" t="s">
        <v>204</v>
      </c>
      <c r="H215" s="168">
        <v>4</v>
      </c>
      <c r="I215" s="169"/>
      <c r="J215" s="170">
        <f t="shared" si="0"/>
        <v>0</v>
      </c>
      <c r="K215" s="166" t="s">
        <v>192</v>
      </c>
      <c r="L215" s="171"/>
      <c r="M215" s="172" t="s">
        <v>35</v>
      </c>
      <c r="N215" s="173" t="s">
        <v>50</v>
      </c>
      <c r="P215" s="139">
        <f t="shared" si="1"/>
        <v>0</v>
      </c>
      <c r="Q215" s="139">
        <v>0</v>
      </c>
      <c r="R215" s="139">
        <f t="shared" si="2"/>
        <v>0</v>
      </c>
      <c r="S215" s="139">
        <v>0</v>
      </c>
      <c r="T215" s="140">
        <f t="shared" si="3"/>
        <v>0</v>
      </c>
      <c r="AR215" s="141" t="s">
        <v>216</v>
      </c>
      <c r="AT215" s="141" t="s">
        <v>213</v>
      </c>
      <c r="AU215" s="141" t="s">
        <v>88</v>
      </c>
      <c r="AY215" s="17" t="s">
        <v>187</v>
      </c>
      <c r="BE215" s="142">
        <f t="shared" si="4"/>
        <v>0</v>
      </c>
      <c r="BF215" s="142">
        <f t="shared" si="5"/>
        <v>0</v>
      </c>
      <c r="BG215" s="142">
        <f t="shared" si="6"/>
        <v>0</v>
      </c>
      <c r="BH215" s="142">
        <f t="shared" si="7"/>
        <v>0</v>
      </c>
      <c r="BI215" s="142">
        <f t="shared" si="8"/>
        <v>0</v>
      </c>
      <c r="BJ215" s="17" t="s">
        <v>86</v>
      </c>
      <c r="BK215" s="142">
        <f t="shared" si="9"/>
        <v>0</v>
      </c>
      <c r="BL215" s="17" t="s">
        <v>217</v>
      </c>
      <c r="BM215" s="141" t="s">
        <v>962</v>
      </c>
    </row>
    <row r="216" spans="2:65" s="11" customFormat="1" ht="25.9" customHeight="1" x14ac:dyDescent="0.2">
      <c r="B216" s="120"/>
      <c r="D216" s="121" t="s">
        <v>78</v>
      </c>
      <c r="E216" s="122" t="s">
        <v>94</v>
      </c>
      <c r="F216" s="122" t="s">
        <v>963</v>
      </c>
      <c r="I216" s="123"/>
      <c r="J216" s="124">
        <f>BK216</f>
        <v>0</v>
      </c>
      <c r="L216" s="120"/>
      <c r="M216" s="125"/>
      <c r="P216" s="126">
        <f>P217+SUM(P218:P225)+P231</f>
        <v>0</v>
      </c>
      <c r="R216" s="126">
        <f>R217+SUM(R218:R225)+R231</f>
        <v>0</v>
      </c>
      <c r="T216" s="127">
        <f>T217+SUM(T218:T225)+T231</f>
        <v>0</v>
      </c>
      <c r="AR216" s="121" t="s">
        <v>86</v>
      </c>
      <c r="AT216" s="128" t="s">
        <v>78</v>
      </c>
      <c r="AU216" s="128" t="s">
        <v>79</v>
      </c>
      <c r="AY216" s="121" t="s">
        <v>187</v>
      </c>
      <c r="BK216" s="129">
        <f>BK217+SUM(BK218:BK225)+BK231</f>
        <v>0</v>
      </c>
    </row>
    <row r="217" spans="2:65" s="1" customFormat="1" ht="24.2" customHeight="1" x14ac:dyDescent="0.2">
      <c r="B217" s="33"/>
      <c r="C217" s="130" t="s">
        <v>352</v>
      </c>
      <c r="D217" s="130" t="s">
        <v>188</v>
      </c>
      <c r="E217" s="131" t="s">
        <v>399</v>
      </c>
      <c r="F217" s="132" t="s">
        <v>400</v>
      </c>
      <c r="G217" s="133" t="s">
        <v>204</v>
      </c>
      <c r="H217" s="134">
        <v>5</v>
      </c>
      <c r="I217" s="135"/>
      <c r="J217" s="136">
        <f>ROUND(I217*H217,2)</f>
        <v>0</v>
      </c>
      <c r="K217" s="132" t="s">
        <v>192</v>
      </c>
      <c r="L217" s="33"/>
      <c r="M217" s="137" t="s">
        <v>35</v>
      </c>
      <c r="N217" s="138" t="s">
        <v>50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193</v>
      </c>
      <c r="AT217" s="141" t="s">
        <v>188</v>
      </c>
      <c r="AU217" s="141" t="s">
        <v>86</v>
      </c>
      <c r="AY217" s="17" t="s">
        <v>187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7" t="s">
        <v>86</v>
      </c>
      <c r="BK217" s="142">
        <f>ROUND(I217*H217,2)</f>
        <v>0</v>
      </c>
      <c r="BL217" s="17" t="s">
        <v>193</v>
      </c>
      <c r="BM217" s="141" t="s">
        <v>964</v>
      </c>
    </row>
    <row r="218" spans="2:65" s="1" customFormat="1" ht="19.5" x14ac:dyDescent="0.2">
      <c r="B218" s="33"/>
      <c r="D218" s="144" t="s">
        <v>298</v>
      </c>
      <c r="F218" s="176" t="s">
        <v>965</v>
      </c>
      <c r="I218" s="177"/>
      <c r="L218" s="33"/>
      <c r="M218" s="178"/>
      <c r="T218" s="54"/>
      <c r="AT218" s="17" t="s">
        <v>298</v>
      </c>
      <c r="AU218" s="17" t="s">
        <v>86</v>
      </c>
    </row>
    <row r="219" spans="2:65" s="1" customFormat="1" ht="21.75" customHeight="1" x14ac:dyDescent="0.2">
      <c r="B219" s="33"/>
      <c r="C219" s="164" t="s">
        <v>356</v>
      </c>
      <c r="D219" s="164" t="s">
        <v>213</v>
      </c>
      <c r="E219" s="165" t="s">
        <v>966</v>
      </c>
      <c r="F219" s="166" t="s">
        <v>967</v>
      </c>
      <c r="G219" s="167" t="s">
        <v>191</v>
      </c>
      <c r="H219" s="168">
        <v>135</v>
      </c>
      <c r="I219" s="169"/>
      <c r="J219" s="170">
        <f>ROUND(I219*H219,2)</f>
        <v>0</v>
      </c>
      <c r="K219" s="166" t="s">
        <v>192</v>
      </c>
      <c r="L219" s="171"/>
      <c r="M219" s="172" t="s">
        <v>35</v>
      </c>
      <c r="N219" s="173" t="s">
        <v>50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216</v>
      </c>
      <c r="AT219" s="141" t="s">
        <v>213</v>
      </c>
      <c r="AU219" s="141" t="s">
        <v>86</v>
      </c>
      <c r="AY219" s="17" t="s">
        <v>187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7" t="s">
        <v>86</v>
      </c>
      <c r="BK219" s="142">
        <f>ROUND(I219*H219,2)</f>
        <v>0</v>
      </c>
      <c r="BL219" s="17" t="s">
        <v>217</v>
      </c>
      <c r="BM219" s="141" t="s">
        <v>968</v>
      </c>
    </row>
    <row r="220" spans="2:65" s="1" customFormat="1" ht="24.2" customHeight="1" x14ac:dyDescent="0.2">
      <c r="B220" s="33"/>
      <c r="C220" s="130" t="s">
        <v>360</v>
      </c>
      <c r="D220" s="130" t="s">
        <v>188</v>
      </c>
      <c r="E220" s="131" t="s">
        <v>408</v>
      </c>
      <c r="F220" s="132" t="s">
        <v>409</v>
      </c>
      <c r="G220" s="133" t="s">
        <v>204</v>
      </c>
      <c r="H220" s="134">
        <v>2</v>
      </c>
      <c r="I220" s="135"/>
      <c r="J220" s="136">
        <f>ROUND(I220*H220,2)</f>
        <v>0</v>
      </c>
      <c r="K220" s="132" t="s">
        <v>192</v>
      </c>
      <c r="L220" s="33"/>
      <c r="M220" s="137" t="s">
        <v>35</v>
      </c>
      <c r="N220" s="138" t="s">
        <v>50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193</v>
      </c>
      <c r="AT220" s="141" t="s">
        <v>188</v>
      </c>
      <c r="AU220" s="141" t="s">
        <v>86</v>
      </c>
      <c r="AY220" s="17" t="s">
        <v>187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7" t="s">
        <v>86</v>
      </c>
      <c r="BK220" s="142">
        <f>ROUND(I220*H220,2)</f>
        <v>0</v>
      </c>
      <c r="BL220" s="17" t="s">
        <v>193</v>
      </c>
      <c r="BM220" s="141" t="s">
        <v>969</v>
      </c>
    </row>
    <row r="221" spans="2:65" s="1" customFormat="1" ht="29.25" x14ac:dyDescent="0.2">
      <c r="B221" s="33"/>
      <c r="D221" s="144" t="s">
        <v>298</v>
      </c>
      <c r="F221" s="176" t="s">
        <v>970</v>
      </c>
      <c r="I221" s="177"/>
      <c r="L221" s="33"/>
      <c r="M221" s="178"/>
      <c r="T221" s="54"/>
      <c r="AT221" s="17" t="s">
        <v>298</v>
      </c>
      <c r="AU221" s="17" t="s">
        <v>86</v>
      </c>
    </row>
    <row r="222" spans="2:65" s="1" customFormat="1" ht="21.75" customHeight="1" x14ac:dyDescent="0.2">
      <c r="B222" s="33"/>
      <c r="C222" s="164" t="s">
        <v>365</v>
      </c>
      <c r="D222" s="164" t="s">
        <v>213</v>
      </c>
      <c r="E222" s="165" t="s">
        <v>422</v>
      </c>
      <c r="F222" s="166" t="s">
        <v>423</v>
      </c>
      <c r="G222" s="167" t="s">
        <v>204</v>
      </c>
      <c r="H222" s="168">
        <v>2</v>
      </c>
      <c r="I222" s="169"/>
      <c r="J222" s="170">
        <f>ROUND(I222*H222,2)</f>
        <v>0</v>
      </c>
      <c r="K222" s="166" t="s">
        <v>192</v>
      </c>
      <c r="L222" s="171"/>
      <c r="M222" s="172" t="s">
        <v>35</v>
      </c>
      <c r="N222" s="173" t="s">
        <v>50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216</v>
      </c>
      <c r="AT222" s="141" t="s">
        <v>213</v>
      </c>
      <c r="AU222" s="141" t="s">
        <v>86</v>
      </c>
      <c r="AY222" s="17" t="s">
        <v>187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7" t="s">
        <v>86</v>
      </c>
      <c r="BK222" s="142">
        <f>ROUND(I222*H222,2)</f>
        <v>0</v>
      </c>
      <c r="BL222" s="17" t="s">
        <v>217</v>
      </c>
      <c r="BM222" s="141" t="s">
        <v>971</v>
      </c>
    </row>
    <row r="223" spans="2:65" s="1" customFormat="1" ht="16.5" customHeight="1" x14ac:dyDescent="0.2">
      <c r="B223" s="33"/>
      <c r="C223" s="164" t="s">
        <v>369</v>
      </c>
      <c r="D223" s="164" t="s">
        <v>213</v>
      </c>
      <c r="E223" s="165" t="s">
        <v>418</v>
      </c>
      <c r="F223" s="166" t="s">
        <v>419</v>
      </c>
      <c r="G223" s="167" t="s">
        <v>204</v>
      </c>
      <c r="H223" s="168">
        <v>6</v>
      </c>
      <c r="I223" s="169"/>
      <c r="J223" s="170">
        <f>ROUND(I223*H223,2)</f>
        <v>0</v>
      </c>
      <c r="K223" s="166" t="s">
        <v>192</v>
      </c>
      <c r="L223" s="171"/>
      <c r="M223" s="172" t="s">
        <v>35</v>
      </c>
      <c r="N223" s="173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216</v>
      </c>
      <c r="AT223" s="141" t="s">
        <v>213</v>
      </c>
      <c r="AU223" s="141" t="s">
        <v>86</v>
      </c>
      <c r="AY223" s="17" t="s">
        <v>187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7" t="s">
        <v>86</v>
      </c>
      <c r="BK223" s="142">
        <f>ROUND(I223*H223,2)</f>
        <v>0</v>
      </c>
      <c r="BL223" s="17" t="s">
        <v>217</v>
      </c>
      <c r="BM223" s="141" t="s">
        <v>972</v>
      </c>
    </row>
    <row r="224" spans="2:65" s="1" customFormat="1" ht="16.5" customHeight="1" x14ac:dyDescent="0.2">
      <c r="B224" s="33"/>
      <c r="C224" s="164" t="s">
        <v>373</v>
      </c>
      <c r="D224" s="164" t="s">
        <v>213</v>
      </c>
      <c r="E224" s="165" t="s">
        <v>426</v>
      </c>
      <c r="F224" s="166" t="s">
        <v>427</v>
      </c>
      <c r="G224" s="167" t="s">
        <v>204</v>
      </c>
      <c r="H224" s="168">
        <v>1</v>
      </c>
      <c r="I224" s="169"/>
      <c r="J224" s="170">
        <f>ROUND(I224*H224,2)</f>
        <v>0</v>
      </c>
      <c r="K224" s="166" t="s">
        <v>192</v>
      </c>
      <c r="L224" s="171"/>
      <c r="M224" s="172" t="s">
        <v>35</v>
      </c>
      <c r="N224" s="173" t="s">
        <v>50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216</v>
      </c>
      <c r="AT224" s="141" t="s">
        <v>213</v>
      </c>
      <c r="AU224" s="141" t="s">
        <v>86</v>
      </c>
      <c r="AY224" s="17" t="s">
        <v>187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7" t="s">
        <v>86</v>
      </c>
      <c r="BK224" s="142">
        <f>ROUND(I224*H224,2)</f>
        <v>0</v>
      </c>
      <c r="BL224" s="17" t="s">
        <v>217</v>
      </c>
      <c r="BM224" s="141" t="s">
        <v>973</v>
      </c>
    </row>
    <row r="225" spans="2:65" s="11" customFormat="1" ht="22.9" customHeight="1" x14ac:dyDescent="0.2">
      <c r="B225" s="120"/>
      <c r="D225" s="121" t="s">
        <v>78</v>
      </c>
      <c r="E225" s="174" t="s">
        <v>429</v>
      </c>
      <c r="F225" s="174" t="s">
        <v>485</v>
      </c>
      <c r="I225" s="123"/>
      <c r="J225" s="175">
        <f>BK225</f>
        <v>0</v>
      </c>
      <c r="L225" s="120"/>
      <c r="M225" s="125"/>
      <c r="P225" s="126">
        <f>SUM(P226:P230)</f>
        <v>0</v>
      </c>
      <c r="R225" s="126">
        <f>SUM(R226:R230)</f>
        <v>0</v>
      </c>
      <c r="T225" s="127">
        <f>SUM(T226:T230)</f>
        <v>0</v>
      </c>
      <c r="AR225" s="121" t="s">
        <v>86</v>
      </c>
      <c r="AT225" s="128" t="s">
        <v>78</v>
      </c>
      <c r="AU225" s="128" t="s">
        <v>86</v>
      </c>
      <c r="AY225" s="121" t="s">
        <v>187</v>
      </c>
      <c r="BK225" s="129">
        <f>SUM(BK226:BK230)</f>
        <v>0</v>
      </c>
    </row>
    <row r="226" spans="2:65" s="1" customFormat="1" ht="37.9" customHeight="1" x14ac:dyDescent="0.2">
      <c r="B226" s="33"/>
      <c r="C226" s="130" t="s">
        <v>377</v>
      </c>
      <c r="D226" s="130" t="s">
        <v>188</v>
      </c>
      <c r="E226" s="131" t="s">
        <v>491</v>
      </c>
      <c r="F226" s="132" t="s">
        <v>492</v>
      </c>
      <c r="G226" s="133" t="s">
        <v>204</v>
      </c>
      <c r="H226" s="134">
        <v>2</v>
      </c>
      <c r="I226" s="135"/>
      <c r="J226" s="136">
        <f>ROUND(I226*H226,2)</f>
        <v>0</v>
      </c>
      <c r="K226" s="132" t="s">
        <v>192</v>
      </c>
      <c r="L226" s="33"/>
      <c r="M226" s="137" t="s">
        <v>35</v>
      </c>
      <c r="N226" s="138" t="s">
        <v>50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193</v>
      </c>
      <c r="AT226" s="141" t="s">
        <v>188</v>
      </c>
      <c r="AU226" s="141" t="s">
        <v>88</v>
      </c>
      <c r="AY226" s="17" t="s">
        <v>187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7" t="s">
        <v>86</v>
      </c>
      <c r="BK226" s="142">
        <f>ROUND(I226*H226,2)</f>
        <v>0</v>
      </c>
      <c r="BL226" s="17" t="s">
        <v>193</v>
      </c>
      <c r="BM226" s="141" t="s">
        <v>974</v>
      </c>
    </row>
    <row r="227" spans="2:65" s="1" customFormat="1" ht="37.9" customHeight="1" x14ac:dyDescent="0.2">
      <c r="B227" s="33"/>
      <c r="C227" s="130" t="s">
        <v>383</v>
      </c>
      <c r="D227" s="130" t="s">
        <v>188</v>
      </c>
      <c r="E227" s="131" t="s">
        <v>975</v>
      </c>
      <c r="F227" s="132" t="s">
        <v>976</v>
      </c>
      <c r="G227" s="133" t="s">
        <v>204</v>
      </c>
      <c r="H227" s="134">
        <v>2</v>
      </c>
      <c r="I227" s="135"/>
      <c r="J227" s="136">
        <f>ROUND(I227*H227,2)</f>
        <v>0</v>
      </c>
      <c r="K227" s="132" t="s">
        <v>192</v>
      </c>
      <c r="L227" s="33"/>
      <c r="M227" s="137" t="s">
        <v>35</v>
      </c>
      <c r="N227" s="138" t="s">
        <v>50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193</v>
      </c>
      <c r="AT227" s="141" t="s">
        <v>188</v>
      </c>
      <c r="AU227" s="141" t="s">
        <v>88</v>
      </c>
      <c r="AY227" s="17" t="s">
        <v>187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7" t="s">
        <v>86</v>
      </c>
      <c r="BK227" s="142">
        <f>ROUND(I227*H227,2)</f>
        <v>0</v>
      </c>
      <c r="BL227" s="17" t="s">
        <v>193</v>
      </c>
      <c r="BM227" s="141" t="s">
        <v>977</v>
      </c>
    </row>
    <row r="228" spans="2:65" s="1" customFormat="1" ht="16.5" customHeight="1" x14ac:dyDescent="0.2">
      <c r="B228" s="33"/>
      <c r="C228" s="130" t="s">
        <v>388</v>
      </c>
      <c r="D228" s="130" t="s">
        <v>188</v>
      </c>
      <c r="E228" s="131" t="s">
        <v>978</v>
      </c>
      <c r="F228" s="132" t="s">
        <v>979</v>
      </c>
      <c r="G228" s="133" t="s">
        <v>204</v>
      </c>
      <c r="H228" s="134">
        <v>4</v>
      </c>
      <c r="I228" s="135"/>
      <c r="J228" s="136">
        <f>ROUND(I228*H228,2)</f>
        <v>0</v>
      </c>
      <c r="K228" s="132" t="s">
        <v>192</v>
      </c>
      <c r="L228" s="33"/>
      <c r="M228" s="137" t="s">
        <v>35</v>
      </c>
      <c r="N228" s="138" t="s">
        <v>50</v>
      </c>
      <c r="P228" s="139">
        <f>O228*H228</f>
        <v>0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193</v>
      </c>
      <c r="AT228" s="141" t="s">
        <v>188</v>
      </c>
      <c r="AU228" s="141" t="s">
        <v>88</v>
      </c>
      <c r="AY228" s="17" t="s">
        <v>187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7" t="s">
        <v>86</v>
      </c>
      <c r="BK228" s="142">
        <f>ROUND(I228*H228,2)</f>
        <v>0</v>
      </c>
      <c r="BL228" s="17" t="s">
        <v>193</v>
      </c>
      <c r="BM228" s="141" t="s">
        <v>980</v>
      </c>
    </row>
    <row r="229" spans="2:65" s="1" customFormat="1" ht="19.5" x14ac:dyDescent="0.2">
      <c r="B229" s="33"/>
      <c r="D229" s="144" t="s">
        <v>298</v>
      </c>
      <c r="F229" s="176" t="s">
        <v>981</v>
      </c>
      <c r="I229" s="177"/>
      <c r="L229" s="33"/>
      <c r="M229" s="178"/>
      <c r="T229" s="54"/>
      <c r="AT229" s="17" t="s">
        <v>298</v>
      </c>
      <c r="AU229" s="17" t="s">
        <v>88</v>
      </c>
    </row>
    <row r="230" spans="2:65" s="1" customFormat="1" ht="16.5" customHeight="1" x14ac:dyDescent="0.2">
      <c r="B230" s="33"/>
      <c r="C230" s="130" t="s">
        <v>392</v>
      </c>
      <c r="D230" s="130" t="s">
        <v>188</v>
      </c>
      <c r="E230" s="131" t="s">
        <v>982</v>
      </c>
      <c r="F230" s="132" t="s">
        <v>983</v>
      </c>
      <c r="G230" s="133" t="s">
        <v>204</v>
      </c>
      <c r="H230" s="134">
        <v>1</v>
      </c>
      <c r="I230" s="135"/>
      <c r="J230" s="136">
        <f>ROUND(I230*H230,2)</f>
        <v>0</v>
      </c>
      <c r="K230" s="132" t="s">
        <v>192</v>
      </c>
      <c r="L230" s="33"/>
      <c r="M230" s="137" t="s">
        <v>35</v>
      </c>
      <c r="N230" s="138" t="s">
        <v>50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193</v>
      </c>
      <c r="AT230" s="141" t="s">
        <v>188</v>
      </c>
      <c r="AU230" s="141" t="s">
        <v>88</v>
      </c>
      <c r="AY230" s="17" t="s">
        <v>187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7" t="s">
        <v>86</v>
      </c>
      <c r="BK230" s="142">
        <f>ROUND(I230*H230,2)</f>
        <v>0</v>
      </c>
      <c r="BL230" s="17" t="s">
        <v>193</v>
      </c>
      <c r="BM230" s="141" t="s">
        <v>984</v>
      </c>
    </row>
    <row r="231" spans="2:65" s="11" customFormat="1" ht="22.9" customHeight="1" x14ac:dyDescent="0.2">
      <c r="B231" s="120"/>
      <c r="D231" s="121" t="s">
        <v>78</v>
      </c>
      <c r="E231" s="174" t="s">
        <v>484</v>
      </c>
      <c r="F231" s="174" t="s">
        <v>985</v>
      </c>
      <c r="I231" s="123"/>
      <c r="J231" s="175">
        <f>BK231</f>
        <v>0</v>
      </c>
      <c r="L231" s="120"/>
      <c r="M231" s="125"/>
      <c r="P231" s="126">
        <f>SUM(P232:P241)</f>
        <v>0</v>
      </c>
      <c r="R231" s="126">
        <f>SUM(R232:R241)</f>
        <v>0</v>
      </c>
      <c r="T231" s="127">
        <f>SUM(T232:T241)</f>
        <v>0</v>
      </c>
      <c r="AR231" s="121" t="s">
        <v>86</v>
      </c>
      <c r="AT231" s="128" t="s">
        <v>78</v>
      </c>
      <c r="AU231" s="128" t="s">
        <v>86</v>
      </c>
      <c r="AY231" s="121" t="s">
        <v>187</v>
      </c>
      <c r="BK231" s="129">
        <f>SUM(BK232:BK241)</f>
        <v>0</v>
      </c>
    </row>
    <row r="232" spans="2:65" s="1" customFormat="1" ht="24.2" customHeight="1" x14ac:dyDescent="0.2">
      <c r="B232" s="33"/>
      <c r="C232" s="130" t="s">
        <v>398</v>
      </c>
      <c r="D232" s="130" t="s">
        <v>188</v>
      </c>
      <c r="E232" s="131" t="s">
        <v>508</v>
      </c>
      <c r="F232" s="132" t="s">
        <v>509</v>
      </c>
      <c r="G232" s="133" t="s">
        <v>204</v>
      </c>
      <c r="H232" s="134">
        <v>1</v>
      </c>
      <c r="I232" s="135"/>
      <c r="J232" s="136">
        <f>ROUND(I232*H232,2)</f>
        <v>0</v>
      </c>
      <c r="K232" s="132" t="s">
        <v>192</v>
      </c>
      <c r="L232" s="33"/>
      <c r="M232" s="137" t="s">
        <v>35</v>
      </c>
      <c r="N232" s="138" t="s">
        <v>50</v>
      </c>
      <c r="P232" s="139">
        <f>O232*H232</f>
        <v>0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193</v>
      </c>
      <c r="AT232" s="141" t="s">
        <v>188</v>
      </c>
      <c r="AU232" s="141" t="s">
        <v>88</v>
      </c>
      <c r="AY232" s="17" t="s">
        <v>187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7" t="s">
        <v>86</v>
      </c>
      <c r="BK232" s="142">
        <f>ROUND(I232*H232,2)</f>
        <v>0</v>
      </c>
      <c r="BL232" s="17" t="s">
        <v>193</v>
      </c>
      <c r="BM232" s="141" t="s">
        <v>986</v>
      </c>
    </row>
    <row r="233" spans="2:65" s="1" customFormat="1" ht="19.5" x14ac:dyDescent="0.2">
      <c r="B233" s="33"/>
      <c r="D233" s="144" t="s">
        <v>298</v>
      </c>
      <c r="F233" s="176" t="s">
        <v>987</v>
      </c>
      <c r="I233" s="177"/>
      <c r="L233" s="33"/>
      <c r="M233" s="178"/>
      <c r="T233" s="54"/>
      <c r="AT233" s="17" t="s">
        <v>298</v>
      </c>
      <c r="AU233" s="17" t="s">
        <v>88</v>
      </c>
    </row>
    <row r="234" spans="2:65" s="1" customFormat="1" ht="24.2" customHeight="1" x14ac:dyDescent="0.2">
      <c r="B234" s="33"/>
      <c r="C234" s="164" t="s">
        <v>403</v>
      </c>
      <c r="D234" s="164" t="s">
        <v>213</v>
      </c>
      <c r="E234" s="165" t="s">
        <v>988</v>
      </c>
      <c r="F234" s="166" t="s">
        <v>989</v>
      </c>
      <c r="G234" s="167" t="s">
        <v>204</v>
      </c>
      <c r="H234" s="168">
        <v>1</v>
      </c>
      <c r="I234" s="169"/>
      <c r="J234" s="170">
        <f>ROUND(I234*H234,2)</f>
        <v>0</v>
      </c>
      <c r="K234" s="166" t="s">
        <v>192</v>
      </c>
      <c r="L234" s="171"/>
      <c r="M234" s="172" t="s">
        <v>35</v>
      </c>
      <c r="N234" s="173" t="s">
        <v>50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395</v>
      </c>
      <c r="AT234" s="141" t="s">
        <v>213</v>
      </c>
      <c r="AU234" s="141" t="s">
        <v>88</v>
      </c>
      <c r="AY234" s="17" t="s">
        <v>187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86</v>
      </c>
      <c r="BK234" s="142">
        <f>ROUND(I234*H234,2)</f>
        <v>0</v>
      </c>
      <c r="BL234" s="17" t="s">
        <v>395</v>
      </c>
      <c r="BM234" s="141" t="s">
        <v>990</v>
      </c>
    </row>
    <row r="235" spans="2:65" s="1" customFormat="1" ht="19.5" x14ac:dyDescent="0.2">
      <c r="B235" s="33"/>
      <c r="D235" s="144" t="s">
        <v>298</v>
      </c>
      <c r="F235" s="176" t="s">
        <v>991</v>
      </c>
      <c r="I235" s="177"/>
      <c r="L235" s="33"/>
      <c r="M235" s="178"/>
      <c r="T235" s="54"/>
      <c r="AT235" s="17" t="s">
        <v>298</v>
      </c>
      <c r="AU235" s="17" t="s">
        <v>88</v>
      </c>
    </row>
    <row r="236" spans="2:65" s="1" customFormat="1" ht="37.9" customHeight="1" x14ac:dyDescent="0.2">
      <c r="B236" s="33"/>
      <c r="C236" s="130" t="s">
        <v>407</v>
      </c>
      <c r="D236" s="130" t="s">
        <v>188</v>
      </c>
      <c r="E236" s="131" t="s">
        <v>517</v>
      </c>
      <c r="F236" s="132" t="s">
        <v>518</v>
      </c>
      <c r="G236" s="133" t="s">
        <v>204</v>
      </c>
      <c r="H236" s="134">
        <v>1</v>
      </c>
      <c r="I236" s="135"/>
      <c r="J236" s="136">
        <f t="shared" ref="J236:J241" si="10">ROUND(I236*H236,2)</f>
        <v>0</v>
      </c>
      <c r="K236" s="132" t="s">
        <v>192</v>
      </c>
      <c r="L236" s="33"/>
      <c r="M236" s="137" t="s">
        <v>35</v>
      </c>
      <c r="N236" s="138" t="s">
        <v>50</v>
      </c>
      <c r="P236" s="139">
        <f t="shared" ref="P236:P241" si="11">O236*H236</f>
        <v>0</v>
      </c>
      <c r="Q236" s="139">
        <v>0</v>
      </c>
      <c r="R236" s="139">
        <f t="shared" ref="R236:R241" si="12">Q236*H236</f>
        <v>0</v>
      </c>
      <c r="S236" s="139">
        <v>0</v>
      </c>
      <c r="T236" s="140">
        <f t="shared" ref="T236:T241" si="13">S236*H236</f>
        <v>0</v>
      </c>
      <c r="AR236" s="141" t="s">
        <v>193</v>
      </c>
      <c r="AT236" s="141" t="s">
        <v>188</v>
      </c>
      <c r="AU236" s="141" t="s">
        <v>88</v>
      </c>
      <c r="AY236" s="17" t="s">
        <v>187</v>
      </c>
      <c r="BE236" s="142">
        <f t="shared" ref="BE236:BE241" si="14">IF(N236="základní",J236,0)</f>
        <v>0</v>
      </c>
      <c r="BF236" s="142">
        <f t="shared" ref="BF236:BF241" si="15">IF(N236="snížená",J236,0)</f>
        <v>0</v>
      </c>
      <c r="BG236" s="142">
        <f t="shared" ref="BG236:BG241" si="16">IF(N236="zákl. přenesená",J236,0)</f>
        <v>0</v>
      </c>
      <c r="BH236" s="142">
        <f t="shared" ref="BH236:BH241" si="17">IF(N236="sníž. přenesená",J236,0)</f>
        <v>0</v>
      </c>
      <c r="BI236" s="142">
        <f t="shared" ref="BI236:BI241" si="18">IF(N236="nulová",J236,0)</f>
        <v>0</v>
      </c>
      <c r="BJ236" s="17" t="s">
        <v>86</v>
      </c>
      <c r="BK236" s="142">
        <f t="shared" ref="BK236:BK241" si="19">ROUND(I236*H236,2)</f>
        <v>0</v>
      </c>
      <c r="BL236" s="17" t="s">
        <v>193</v>
      </c>
      <c r="BM236" s="141" t="s">
        <v>992</v>
      </c>
    </row>
    <row r="237" spans="2:65" s="1" customFormat="1" ht="16.5" customHeight="1" x14ac:dyDescent="0.2">
      <c r="B237" s="33"/>
      <c r="C237" s="164" t="s">
        <v>412</v>
      </c>
      <c r="D237" s="164" t="s">
        <v>213</v>
      </c>
      <c r="E237" s="165" t="s">
        <v>521</v>
      </c>
      <c r="F237" s="166" t="s">
        <v>522</v>
      </c>
      <c r="G237" s="167" t="s">
        <v>204</v>
      </c>
      <c r="H237" s="168">
        <v>1</v>
      </c>
      <c r="I237" s="169"/>
      <c r="J237" s="170">
        <f t="shared" si="10"/>
        <v>0</v>
      </c>
      <c r="K237" s="166" t="s">
        <v>192</v>
      </c>
      <c r="L237" s="171"/>
      <c r="M237" s="172" t="s">
        <v>35</v>
      </c>
      <c r="N237" s="173" t="s">
        <v>50</v>
      </c>
      <c r="P237" s="139">
        <f t="shared" si="11"/>
        <v>0</v>
      </c>
      <c r="Q237" s="139">
        <v>0</v>
      </c>
      <c r="R237" s="139">
        <f t="shared" si="12"/>
        <v>0</v>
      </c>
      <c r="S237" s="139">
        <v>0</v>
      </c>
      <c r="T237" s="140">
        <f t="shared" si="13"/>
        <v>0</v>
      </c>
      <c r="AR237" s="141" t="s">
        <v>395</v>
      </c>
      <c r="AT237" s="141" t="s">
        <v>213</v>
      </c>
      <c r="AU237" s="141" t="s">
        <v>88</v>
      </c>
      <c r="AY237" s="17" t="s">
        <v>187</v>
      </c>
      <c r="BE237" s="142">
        <f t="shared" si="14"/>
        <v>0</v>
      </c>
      <c r="BF237" s="142">
        <f t="shared" si="15"/>
        <v>0</v>
      </c>
      <c r="BG237" s="142">
        <f t="shared" si="16"/>
        <v>0</v>
      </c>
      <c r="BH237" s="142">
        <f t="shared" si="17"/>
        <v>0</v>
      </c>
      <c r="BI237" s="142">
        <f t="shared" si="18"/>
        <v>0</v>
      </c>
      <c r="BJ237" s="17" t="s">
        <v>86</v>
      </c>
      <c r="BK237" s="142">
        <f t="shared" si="19"/>
        <v>0</v>
      </c>
      <c r="BL237" s="17" t="s">
        <v>395</v>
      </c>
      <c r="BM237" s="141" t="s">
        <v>993</v>
      </c>
    </row>
    <row r="238" spans="2:65" s="1" customFormat="1" ht="49.15" customHeight="1" x14ac:dyDescent="0.2">
      <c r="B238" s="33"/>
      <c r="C238" s="130" t="s">
        <v>417</v>
      </c>
      <c r="D238" s="130" t="s">
        <v>188</v>
      </c>
      <c r="E238" s="131" t="s">
        <v>525</v>
      </c>
      <c r="F238" s="132" t="s">
        <v>526</v>
      </c>
      <c r="G238" s="133" t="s">
        <v>204</v>
      </c>
      <c r="H238" s="134">
        <v>1</v>
      </c>
      <c r="I238" s="135"/>
      <c r="J238" s="136">
        <f t="shared" si="10"/>
        <v>0</v>
      </c>
      <c r="K238" s="132" t="s">
        <v>192</v>
      </c>
      <c r="L238" s="33"/>
      <c r="M238" s="137" t="s">
        <v>35</v>
      </c>
      <c r="N238" s="138" t="s">
        <v>50</v>
      </c>
      <c r="P238" s="139">
        <f t="shared" si="11"/>
        <v>0</v>
      </c>
      <c r="Q238" s="139">
        <v>0</v>
      </c>
      <c r="R238" s="139">
        <f t="shared" si="12"/>
        <v>0</v>
      </c>
      <c r="S238" s="139">
        <v>0</v>
      </c>
      <c r="T238" s="140">
        <f t="shared" si="13"/>
        <v>0</v>
      </c>
      <c r="AR238" s="141" t="s">
        <v>193</v>
      </c>
      <c r="AT238" s="141" t="s">
        <v>188</v>
      </c>
      <c r="AU238" s="141" t="s">
        <v>88</v>
      </c>
      <c r="AY238" s="17" t="s">
        <v>187</v>
      </c>
      <c r="BE238" s="142">
        <f t="shared" si="14"/>
        <v>0</v>
      </c>
      <c r="BF238" s="142">
        <f t="shared" si="15"/>
        <v>0</v>
      </c>
      <c r="BG238" s="142">
        <f t="shared" si="16"/>
        <v>0</v>
      </c>
      <c r="BH238" s="142">
        <f t="shared" si="17"/>
        <v>0</v>
      </c>
      <c r="BI238" s="142">
        <f t="shared" si="18"/>
        <v>0</v>
      </c>
      <c r="BJ238" s="17" t="s">
        <v>86</v>
      </c>
      <c r="BK238" s="142">
        <f t="shared" si="19"/>
        <v>0</v>
      </c>
      <c r="BL238" s="17" t="s">
        <v>193</v>
      </c>
      <c r="BM238" s="141" t="s">
        <v>994</v>
      </c>
    </row>
    <row r="239" spans="2:65" s="1" customFormat="1" ht="16.5" customHeight="1" x14ac:dyDescent="0.2">
      <c r="B239" s="33"/>
      <c r="C239" s="164" t="s">
        <v>421</v>
      </c>
      <c r="D239" s="164" t="s">
        <v>213</v>
      </c>
      <c r="E239" s="165" t="s">
        <v>529</v>
      </c>
      <c r="F239" s="166" t="s">
        <v>530</v>
      </c>
      <c r="G239" s="167" t="s">
        <v>204</v>
      </c>
      <c r="H239" s="168">
        <v>1</v>
      </c>
      <c r="I239" s="169"/>
      <c r="J239" s="170">
        <f t="shared" si="10"/>
        <v>0</v>
      </c>
      <c r="K239" s="166" t="s">
        <v>192</v>
      </c>
      <c r="L239" s="171"/>
      <c r="M239" s="172" t="s">
        <v>35</v>
      </c>
      <c r="N239" s="173" t="s">
        <v>50</v>
      </c>
      <c r="P239" s="139">
        <f t="shared" si="11"/>
        <v>0</v>
      </c>
      <c r="Q239" s="139">
        <v>0</v>
      </c>
      <c r="R239" s="139">
        <f t="shared" si="12"/>
        <v>0</v>
      </c>
      <c r="S239" s="139">
        <v>0</v>
      </c>
      <c r="T239" s="140">
        <f t="shared" si="13"/>
        <v>0</v>
      </c>
      <c r="AR239" s="141" t="s">
        <v>395</v>
      </c>
      <c r="AT239" s="141" t="s">
        <v>213</v>
      </c>
      <c r="AU239" s="141" t="s">
        <v>88</v>
      </c>
      <c r="AY239" s="17" t="s">
        <v>187</v>
      </c>
      <c r="BE239" s="142">
        <f t="shared" si="14"/>
        <v>0</v>
      </c>
      <c r="BF239" s="142">
        <f t="shared" si="15"/>
        <v>0</v>
      </c>
      <c r="BG239" s="142">
        <f t="shared" si="16"/>
        <v>0</v>
      </c>
      <c r="BH239" s="142">
        <f t="shared" si="17"/>
        <v>0</v>
      </c>
      <c r="BI239" s="142">
        <f t="shared" si="18"/>
        <v>0</v>
      </c>
      <c r="BJ239" s="17" t="s">
        <v>86</v>
      </c>
      <c r="BK239" s="142">
        <f t="shared" si="19"/>
        <v>0</v>
      </c>
      <c r="BL239" s="17" t="s">
        <v>395</v>
      </c>
      <c r="BM239" s="141" t="s">
        <v>995</v>
      </c>
    </row>
    <row r="240" spans="2:65" s="1" customFormat="1" ht="24.2" customHeight="1" x14ac:dyDescent="0.2">
      <c r="B240" s="33"/>
      <c r="C240" s="130" t="s">
        <v>425</v>
      </c>
      <c r="D240" s="130" t="s">
        <v>188</v>
      </c>
      <c r="E240" s="131" t="s">
        <v>533</v>
      </c>
      <c r="F240" s="132" t="s">
        <v>534</v>
      </c>
      <c r="G240" s="133" t="s">
        <v>191</v>
      </c>
      <c r="H240" s="134">
        <v>25</v>
      </c>
      <c r="I240" s="135"/>
      <c r="J240" s="136">
        <f t="shared" si="10"/>
        <v>0</v>
      </c>
      <c r="K240" s="132" t="s">
        <v>192</v>
      </c>
      <c r="L240" s="33"/>
      <c r="M240" s="137" t="s">
        <v>35</v>
      </c>
      <c r="N240" s="138" t="s">
        <v>50</v>
      </c>
      <c r="P240" s="139">
        <f t="shared" si="11"/>
        <v>0</v>
      </c>
      <c r="Q240" s="139">
        <v>0</v>
      </c>
      <c r="R240" s="139">
        <f t="shared" si="12"/>
        <v>0</v>
      </c>
      <c r="S240" s="139">
        <v>0</v>
      </c>
      <c r="T240" s="140">
        <f t="shared" si="13"/>
        <v>0</v>
      </c>
      <c r="AR240" s="141" t="s">
        <v>193</v>
      </c>
      <c r="AT240" s="141" t="s">
        <v>188</v>
      </c>
      <c r="AU240" s="141" t="s">
        <v>88</v>
      </c>
      <c r="AY240" s="17" t="s">
        <v>187</v>
      </c>
      <c r="BE240" s="142">
        <f t="shared" si="14"/>
        <v>0</v>
      </c>
      <c r="BF240" s="142">
        <f t="shared" si="15"/>
        <v>0</v>
      </c>
      <c r="BG240" s="142">
        <f t="shared" si="16"/>
        <v>0</v>
      </c>
      <c r="BH240" s="142">
        <f t="shared" si="17"/>
        <v>0</v>
      </c>
      <c r="BI240" s="142">
        <f t="shared" si="18"/>
        <v>0</v>
      </c>
      <c r="BJ240" s="17" t="s">
        <v>86</v>
      </c>
      <c r="BK240" s="142">
        <f t="shared" si="19"/>
        <v>0</v>
      </c>
      <c r="BL240" s="17" t="s">
        <v>193</v>
      </c>
      <c r="BM240" s="141" t="s">
        <v>996</v>
      </c>
    </row>
    <row r="241" spans="2:65" s="1" customFormat="1" ht="16.5" customHeight="1" x14ac:dyDescent="0.2">
      <c r="B241" s="33"/>
      <c r="C241" s="164" t="s">
        <v>431</v>
      </c>
      <c r="D241" s="164" t="s">
        <v>213</v>
      </c>
      <c r="E241" s="165" t="s">
        <v>537</v>
      </c>
      <c r="F241" s="166" t="s">
        <v>538</v>
      </c>
      <c r="G241" s="167" t="s">
        <v>539</v>
      </c>
      <c r="H241" s="168">
        <v>26</v>
      </c>
      <c r="I241" s="169"/>
      <c r="J241" s="170">
        <f t="shared" si="10"/>
        <v>0</v>
      </c>
      <c r="K241" s="166" t="s">
        <v>192</v>
      </c>
      <c r="L241" s="171"/>
      <c r="M241" s="172" t="s">
        <v>35</v>
      </c>
      <c r="N241" s="173" t="s">
        <v>50</v>
      </c>
      <c r="P241" s="139">
        <f t="shared" si="11"/>
        <v>0</v>
      </c>
      <c r="Q241" s="139">
        <v>0</v>
      </c>
      <c r="R241" s="139">
        <f t="shared" si="12"/>
        <v>0</v>
      </c>
      <c r="S241" s="139">
        <v>0</v>
      </c>
      <c r="T241" s="140">
        <f t="shared" si="13"/>
        <v>0</v>
      </c>
      <c r="AR241" s="141" t="s">
        <v>216</v>
      </c>
      <c r="AT241" s="141" t="s">
        <v>213</v>
      </c>
      <c r="AU241" s="141" t="s">
        <v>88</v>
      </c>
      <c r="AY241" s="17" t="s">
        <v>187</v>
      </c>
      <c r="BE241" s="142">
        <f t="shared" si="14"/>
        <v>0</v>
      </c>
      <c r="BF241" s="142">
        <f t="shared" si="15"/>
        <v>0</v>
      </c>
      <c r="BG241" s="142">
        <f t="shared" si="16"/>
        <v>0</v>
      </c>
      <c r="BH241" s="142">
        <f t="shared" si="17"/>
        <v>0</v>
      </c>
      <c r="BI241" s="142">
        <f t="shared" si="18"/>
        <v>0</v>
      </c>
      <c r="BJ241" s="17" t="s">
        <v>86</v>
      </c>
      <c r="BK241" s="142">
        <f t="shared" si="19"/>
        <v>0</v>
      </c>
      <c r="BL241" s="17" t="s">
        <v>217</v>
      </c>
      <c r="BM241" s="141" t="s">
        <v>997</v>
      </c>
    </row>
    <row r="242" spans="2:65" s="11" customFormat="1" ht="25.9" customHeight="1" x14ac:dyDescent="0.2">
      <c r="B242" s="120"/>
      <c r="D242" s="121" t="s">
        <v>78</v>
      </c>
      <c r="E242" s="122" t="s">
        <v>541</v>
      </c>
      <c r="F242" s="122" t="s">
        <v>542</v>
      </c>
      <c r="I242" s="123"/>
      <c r="J242" s="124">
        <f>BK242</f>
        <v>0</v>
      </c>
      <c r="L242" s="120"/>
      <c r="M242" s="125"/>
      <c r="P242" s="126">
        <f>P243+SUM(P244:P267)</f>
        <v>0</v>
      </c>
      <c r="R242" s="126">
        <f>R243+SUM(R244:R267)</f>
        <v>0</v>
      </c>
      <c r="T242" s="127">
        <f>T243+SUM(T244:T267)</f>
        <v>0</v>
      </c>
      <c r="AR242" s="121" t="s">
        <v>86</v>
      </c>
      <c r="AT242" s="128" t="s">
        <v>78</v>
      </c>
      <c r="AU242" s="128" t="s">
        <v>79</v>
      </c>
      <c r="AY242" s="121" t="s">
        <v>187</v>
      </c>
      <c r="BK242" s="129">
        <f>BK243+SUM(BK244:BK267)</f>
        <v>0</v>
      </c>
    </row>
    <row r="243" spans="2:65" s="1" customFormat="1" ht="16.5" customHeight="1" x14ac:dyDescent="0.2">
      <c r="B243" s="33"/>
      <c r="C243" s="164" t="s">
        <v>435</v>
      </c>
      <c r="D243" s="164" t="s">
        <v>213</v>
      </c>
      <c r="E243" s="165" t="s">
        <v>544</v>
      </c>
      <c r="F243" s="166" t="s">
        <v>545</v>
      </c>
      <c r="G243" s="167" t="s">
        <v>204</v>
      </c>
      <c r="H243" s="168">
        <v>1</v>
      </c>
      <c r="I243" s="169"/>
      <c r="J243" s="170">
        <f t="shared" ref="J243:J251" si="20">ROUND(I243*H243,2)</f>
        <v>0</v>
      </c>
      <c r="K243" s="166" t="s">
        <v>192</v>
      </c>
      <c r="L243" s="171"/>
      <c r="M243" s="172" t="s">
        <v>35</v>
      </c>
      <c r="N243" s="173" t="s">
        <v>50</v>
      </c>
      <c r="P243" s="139">
        <f t="shared" ref="P243:P251" si="21">O243*H243</f>
        <v>0</v>
      </c>
      <c r="Q243" s="139">
        <v>0</v>
      </c>
      <c r="R243" s="139">
        <f t="shared" ref="R243:R251" si="22">Q243*H243</f>
        <v>0</v>
      </c>
      <c r="S243" s="139">
        <v>0</v>
      </c>
      <c r="T243" s="140">
        <f t="shared" ref="T243:T251" si="23">S243*H243</f>
        <v>0</v>
      </c>
      <c r="AR243" s="141" t="s">
        <v>216</v>
      </c>
      <c r="AT243" s="141" t="s">
        <v>213</v>
      </c>
      <c r="AU243" s="141" t="s">
        <v>86</v>
      </c>
      <c r="AY243" s="17" t="s">
        <v>187</v>
      </c>
      <c r="BE243" s="142">
        <f t="shared" ref="BE243:BE251" si="24">IF(N243="základní",J243,0)</f>
        <v>0</v>
      </c>
      <c r="BF243" s="142">
        <f t="shared" ref="BF243:BF251" si="25">IF(N243="snížená",J243,0)</f>
        <v>0</v>
      </c>
      <c r="BG243" s="142">
        <f t="shared" ref="BG243:BG251" si="26">IF(N243="zákl. přenesená",J243,0)</f>
        <v>0</v>
      </c>
      <c r="BH243" s="142">
        <f t="shared" ref="BH243:BH251" si="27">IF(N243="sníž. přenesená",J243,0)</f>
        <v>0</v>
      </c>
      <c r="BI243" s="142">
        <f t="shared" ref="BI243:BI251" si="28">IF(N243="nulová",J243,0)</f>
        <v>0</v>
      </c>
      <c r="BJ243" s="17" t="s">
        <v>86</v>
      </c>
      <c r="BK243" s="142">
        <f t="shared" ref="BK243:BK251" si="29">ROUND(I243*H243,2)</f>
        <v>0</v>
      </c>
      <c r="BL243" s="17" t="s">
        <v>217</v>
      </c>
      <c r="BM243" s="141" t="s">
        <v>998</v>
      </c>
    </row>
    <row r="244" spans="2:65" s="1" customFormat="1" ht="16.5" customHeight="1" x14ac:dyDescent="0.2">
      <c r="B244" s="33"/>
      <c r="C244" s="164" t="s">
        <v>439</v>
      </c>
      <c r="D244" s="164" t="s">
        <v>213</v>
      </c>
      <c r="E244" s="165" t="s">
        <v>548</v>
      </c>
      <c r="F244" s="166" t="s">
        <v>549</v>
      </c>
      <c r="G244" s="167" t="s">
        <v>550</v>
      </c>
      <c r="H244" s="168">
        <v>1</v>
      </c>
      <c r="I244" s="169"/>
      <c r="J244" s="170">
        <f t="shared" si="20"/>
        <v>0</v>
      </c>
      <c r="K244" s="166" t="s">
        <v>192</v>
      </c>
      <c r="L244" s="171"/>
      <c r="M244" s="172" t="s">
        <v>35</v>
      </c>
      <c r="N244" s="173" t="s">
        <v>50</v>
      </c>
      <c r="P244" s="139">
        <f t="shared" si="21"/>
        <v>0</v>
      </c>
      <c r="Q244" s="139">
        <v>0</v>
      </c>
      <c r="R244" s="139">
        <f t="shared" si="22"/>
        <v>0</v>
      </c>
      <c r="S244" s="139">
        <v>0</v>
      </c>
      <c r="T244" s="140">
        <f t="shared" si="23"/>
        <v>0</v>
      </c>
      <c r="AR244" s="141" t="s">
        <v>395</v>
      </c>
      <c r="AT244" s="141" t="s">
        <v>213</v>
      </c>
      <c r="AU244" s="141" t="s">
        <v>86</v>
      </c>
      <c r="AY244" s="17" t="s">
        <v>187</v>
      </c>
      <c r="BE244" s="142">
        <f t="shared" si="24"/>
        <v>0</v>
      </c>
      <c r="BF244" s="142">
        <f t="shared" si="25"/>
        <v>0</v>
      </c>
      <c r="BG244" s="142">
        <f t="shared" si="26"/>
        <v>0</v>
      </c>
      <c r="BH244" s="142">
        <f t="shared" si="27"/>
        <v>0</v>
      </c>
      <c r="BI244" s="142">
        <f t="shared" si="28"/>
        <v>0</v>
      </c>
      <c r="BJ244" s="17" t="s">
        <v>86</v>
      </c>
      <c r="BK244" s="142">
        <f t="shared" si="29"/>
        <v>0</v>
      </c>
      <c r="BL244" s="17" t="s">
        <v>395</v>
      </c>
      <c r="BM244" s="141" t="s">
        <v>999</v>
      </c>
    </row>
    <row r="245" spans="2:65" s="1" customFormat="1" ht="16.5" customHeight="1" x14ac:dyDescent="0.2">
      <c r="B245" s="33"/>
      <c r="C245" s="164" t="s">
        <v>443</v>
      </c>
      <c r="D245" s="164" t="s">
        <v>213</v>
      </c>
      <c r="E245" s="165" t="s">
        <v>553</v>
      </c>
      <c r="F245" s="166" t="s">
        <v>554</v>
      </c>
      <c r="G245" s="167" t="s">
        <v>204</v>
      </c>
      <c r="H245" s="168">
        <v>1</v>
      </c>
      <c r="I245" s="169"/>
      <c r="J245" s="170">
        <f t="shared" si="20"/>
        <v>0</v>
      </c>
      <c r="K245" s="166" t="s">
        <v>192</v>
      </c>
      <c r="L245" s="171"/>
      <c r="M245" s="172" t="s">
        <v>35</v>
      </c>
      <c r="N245" s="173" t="s">
        <v>50</v>
      </c>
      <c r="P245" s="139">
        <f t="shared" si="21"/>
        <v>0</v>
      </c>
      <c r="Q245" s="139">
        <v>0</v>
      </c>
      <c r="R245" s="139">
        <f t="shared" si="22"/>
        <v>0</v>
      </c>
      <c r="S245" s="139">
        <v>0</v>
      </c>
      <c r="T245" s="140">
        <f t="shared" si="23"/>
        <v>0</v>
      </c>
      <c r="AR245" s="141" t="s">
        <v>216</v>
      </c>
      <c r="AT245" s="141" t="s">
        <v>213</v>
      </c>
      <c r="AU245" s="141" t="s">
        <v>86</v>
      </c>
      <c r="AY245" s="17" t="s">
        <v>187</v>
      </c>
      <c r="BE245" s="142">
        <f t="shared" si="24"/>
        <v>0</v>
      </c>
      <c r="BF245" s="142">
        <f t="shared" si="25"/>
        <v>0</v>
      </c>
      <c r="BG245" s="142">
        <f t="shared" si="26"/>
        <v>0</v>
      </c>
      <c r="BH245" s="142">
        <f t="shared" si="27"/>
        <v>0</v>
      </c>
      <c r="BI245" s="142">
        <f t="shared" si="28"/>
        <v>0</v>
      </c>
      <c r="BJ245" s="17" t="s">
        <v>86</v>
      </c>
      <c r="BK245" s="142">
        <f t="shared" si="29"/>
        <v>0</v>
      </c>
      <c r="BL245" s="17" t="s">
        <v>217</v>
      </c>
      <c r="BM245" s="141" t="s">
        <v>1000</v>
      </c>
    </row>
    <row r="246" spans="2:65" s="1" customFormat="1" ht="24.2" customHeight="1" x14ac:dyDescent="0.2">
      <c r="B246" s="33"/>
      <c r="C246" s="130" t="s">
        <v>447</v>
      </c>
      <c r="D246" s="130" t="s">
        <v>188</v>
      </c>
      <c r="E246" s="131" t="s">
        <v>557</v>
      </c>
      <c r="F246" s="132" t="s">
        <v>558</v>
      </c>
      <c r="G246" s="133" t="s">
        <v>204</v>
      </c>
      <c r="H246" s="134">
        <v>20</v>
      </c>
      <c r="I246" s="135"/>
      <c r="J246" s="136">
        <f t="shared" si="20"/>
        <v>0</v>
      </c>
      <c r="K246" s="132" t="s">
        <v>192</v>
      </c>
      <c r="L246" s="33"/>
      <c r="M246" s="137" t="s">
        <v>35</v>
      </c>
      <c r="N246" s="138" t="s">
        <v>50</v>
      </c>
      <c r="P246" s="139">
        <f t="shared" si="21"/>
        <v>0</v>
      </c>
      <c r="Q246" s="139">
        <v>0</v>
      </c>
      <c r="R246" s="139">
        <f t="shared" si="22"/>
        <v>0</v>
      </c>
      <c r="S246" s="139">
        <v>0</v>
      </c>
      <c r="T246" s="140">
        <f t="shared" si="23"/>
        <v>0</v>
      </c>
      <c r="AR246" s="141" t="s">
        <v>193</v>
      </c>
      <c r="AT246" s="141" t="s">
        <v>188</v>
      </c>
      <c r="AU246" s="141" t="s">
        <v>86</v>
      </c>
      <c r="AY246" s="17" t="s">
        <v>187</v>
      </c>
      <c r="BE246" s="142">
        <f t="shared" si="24"/>
        <v>0</v>
      </c>
      <c r="BF246" s="142">
        <f t="shared" si="25"/>
        <v>0</v>
      </c>
      <c r="BG246" s="142">
        <f t="shared" si="26"/>
        <v>0</v>
      </c>
      <c r="BH246" s="142">
        <f t="shared" si="27"/>
        <v>0</v>
      </c>
      <c r="BI246" s="142">
        <f t="shared" si="28"/>
        <v>0</v>
      </c>
      <c r="BJ246" s="17" t="s">
        <v>86</v>
      </c>
      <c r="BK246" s="142">
        <f t="shared" si="29"/>
        <v>0</v>
      </c>
      <c r="BL246" s="17" t="s">
        <v>193</v>
      </c>
      <c r="BM246" s="141" t="s">
        <v>1001</v>
      </c>
    </row>
    <row r="247" spans="2:65" s="1" customFormat="1" ht="24.2" customHeight="1" x14ac:dyDescent="0.2">
      <c r="B247" s="33"/>
      <c r="C247" s="164" t="s">
        <v>451</v>
      </c>
      <c r="D247" s="164" t="s">
        <v>213</v>
      </c>
      <c r="E247" s="165" t="s">
        <v>1002</v>
      </c>
      <c r="F247" s="166" t="s">
        <v>1003</v>
      </c>
      <c r="G247" s="167" t="s">
        <v>204</v>
      </c>
      <c r="H247" s="168">
        <v>20</v>
      </c>
      <c r="I247" s="169"/>
      <c r="J247" s="170">
        <f t="shared" si="20"/>
        <v>0</v>
      </c>
      <c r="K247" s="166" t="s">
        <v>192</v>
      </c>
      <c r="L247" s="171"/>
      <c r="M247" s="172" t="s">
        <v>35</v>
      </c>
      <c r="N247" s="173" t="s">
        <v>50</v>
      </c>
      <c r="P247" s="139">
        <f t="shared" si="21"/>
        <v>0</v>
      </c>
      <c r="Q247" s="139">
        <v>0</v>
      </c>
      <c r="R247" s="139">
        <f t="shared" si="22"/>
        <v>0</v>
      </c>
      <c r="S247" s="139">
        <v>0</v>
      </c>
      <c r="T247" s="140">
        <f t="shared" si="23"/>
        <v>0</v>
      </c>
      <c r="AR247" s="141" t="s">
        <v>395</v>
      </c>
      <c r="AT247" s="141" t="s">
        <v>213</v>
      </c>
      <c r="AU247" s="141" t="s">
        <v>86</v>
      </c>
      <c r="AY247" s="17" t="s">
        <v>187</v>
      </c>
      <c r="BE247" s="142">
        <f t="shared" si="24"/>
        <v>0</v>
      </c>
      <c r="BF247" s="142">
        <f t="shared" si="25"/>
        <v>0</v>
      </c>
      <c r="BG247" s="142">
        <f t="shared" si="26"/>
        <v>0</v>
      </c>
      <c r="BH247" s="142">
        <f t="shared" si="27"/>
        <v>0</v>
      </c>
      <c r="BI247" s="142">
        <f t="shared" si="28"/>
        <v>0</v>
      </c>
      <c r="BJ247" s="17" t="s">
        <v>86</v>
      </c>
      <c r="BK247" s="142">
        <f t="shared" si="29"/>
        <v>0</v>
      </c>
      <c r="BL247" s="17" t="s">
        <v>395</v>
      </c>
      <c r="BM247" s="141" t="s">
        <v>1004</v>
      </c>
    </row>
    <row r="248" spans="2:65" s="1" customFormat="1" ht="24.2" customHeight="1" x14ac:dyDescent="0.2">
      <c r="B248" s="33"/>
      <c r="C248" s="130" t="s">
        <v>455</v>
      </c>
      <c r="D248" s="130" t="s">
        <v>188</v>
      </c>
      <c r="E248" s="131" t="s">
        <v>565</v>
      </c>
      <c r="F248" s="132" t="s">
        <v>566</v>
      </c>
      <c r="G248" s="133" t="s">
        <v>204</v>
      </c>
      <c r="H248" s="134">
        <v>1</v>
      </c>
      <c r="I248" s="135"/>
      <c r="J248" s="136">
        <f t="shared" si="20"/>
        <v>0</v>
      </c>
      <c r="K248" s="132" t="s">
        <v>192</v>
      </c>
      <c r="L248" s="33"/>
      <c r="M248" s="137" t="s">
        <v>35</v>
      </c>
      <c r="N248" s="138" t="s">
        <v>50</v>
      </c>
      <c r="P248" s="139">
        <f t="shared" si="21"/>
        <v>0</v>
      </c>
      <c r="Q248" s="139">
        <v>0</v>
      </c>
      <c r="R248" s="139">
        <f t="shared" si="22"/>
        <v>0</v>
      </c>
      <c r="S248" s="139">
        <v>0</v>
      </c>
      <c r="T248" s="140">
        <f t="shared" si="23"/>
        <v>0</v>
      </c>
      <c r="AR248" s="141" t="s">
        <v>193</v>
      </c>
      <c r="AT248" s="141" t="s">
        <v>188</v>
      </c>
      <c r="AU248" s="141" t="s">
        <v>86</v>
      </c>
      <c r="AY248" s="17" t="s">
        <v>187</v>
      </c>
      <c r="BE248" s="142">
        <f t="shared" si="24"/>
        <v>0</v>
      </c>
      <c r="BF248" s="142">
        <f t="shared" si="25"/>
        <v>0</v>
      </c>
      <c r="BG248" s="142">
        <f t="shared" si="26"/>
        <v>0</v>
      </c>
      <c r="BH248" s="142">
        <f t="shared" si="27"/>
        <v>0</v>
      </c>
      <c r="BI248" s="142">
        <f t="shared" si="28"/>
        <v>0</v>
      </c>
      <c r="BJ248" s="17" t="s">
        <v>86</v>
      </c>
      <c r="BK248" s="142">
        <f t="shared" si="29"/>
        <v>0</v>
      </c>
      <c r="BL248" s="17" t="s">
        <v>193</v>
      </c>
      <c r="BM248" s="141" t="s">
        <v>1005</v>
      </c>
    </row>
    <row r="249" spans="2:65" s="1" customFormat="1" ht="24.2" customHeight="1" x14ac:dyDescent="0.2">
      <c r="B249" s="33"/>
      <c r="C249" s="164" t="s">
        <v>459</v>
      </c>
      <c r="D249" s="164" t="s">
        <v>213</v>
      </c>
      <c r="E249" s="165" t="s">
        <v>1006</v>
      </c>
      <c r="F249" s="166" t="s">
        <v>1007</v>
      </c>
      <c r="G249" s="167" t="s">
        <v>204</v>
      </c>
      <c r="H249" s="168">
        <v>1</v>
      </c>
      <c r="I249" s="169"/>
      <c r="J249" s="170">
        <f t="shared" si="20"/>
        <v>0</v>
      </c>
      <c r="K249" s="166" t="s">
        <v>192</v>
      </c>
      <c r="L249" s="171"/>
      <c r="M249" s="172" t="s">
        <v>35</v>
      </c>
      <c r="N249" s="173" t="s">
        <v>50</v>
      </c>
      <c r="P249" s="139">
        <f t="shared" si="21"/>
        <v>0</v>
      </c>
      <c r="Q249" s="139">
        <v>0</v>
      </c>
      <c r="R249" s="139">
        <f t="shared" si="22"/>
        <v>0</v>
      </c>
      <c r="S249" s="139">
        <v>0</v>
      </c>
      <c r="T249" s="140">
        <f t="shared" si="23"/>
        <v>0</v>
      </c>
      <c r="AR249" s="141" t="s">
        <v>395</v>
      </c>
      <c r="AT249" s="141" t="s">
        <v>213</v>
      </c>
      <c r="AU249" s="141" t="s">
        <v>86</v>
      </c>
      <c r="AY249" s="17" t="s">
        <v>187</v>
      </c>
      <c r="BE249" s="142">
        <f t="shared" si="24"/>
        <v>0</v>
      </c>
      <c r="BF249" s="142">
        <f t="shared" si="25"/>
        <v>0</v>
      </c>
      <c r="BG249" s="142">
        <f t="shared" si="26"/>
        <v>0</v>
      </c>
      <c r="BH249" s="142">
        <f t="shared" si="27"/>
        <v>0</v>
      </c>
      <c r="BI249" s="142">
        <f t="shared" si="28"/>
        <v>0</v>
      </c>
      <c r="BJ249" s="17" t="s">
        <v>86</v>
      </c>
      <c r="BK249" s="142">
        <f t="shared" si="29"/>
        <v>0</v>
      </c>
      <c r="BL249" s="17" t="s">
        <v>395</v>
      </c>
      <c r="BM249" s="141" t="s">
        <v>1008</v>
      </c>
    </row>
    <row r="250" spans="2:65" s="1" customFormat="1" ht="24.2" customHeight="1" x14ac:dyDescent="0.2">
      <c r="B250" s="33"/>
      <c r="C250" s="130" t="s">
        <v>463</v>
      </c>
      <c r="D250" s="130" t="s">
        <v>188</v>
      </c>
      <c r="E250" s="131" t="s">
        <v>573</v>
      </c>
      <c r="F250" s="132" t="s">
        <v>574</v>
      </c>
      <c r="G250" s="133" t="s">
        <v>204</v>
      </c>
      <c r="H250" s="134">
        <v>1</v>
      </c>
      <c r="I250" s="135"/>
      <c r="J250" s="136">
        <f t="shared" si="20"/>
        <v>0</v>
      </c>
      <c r="K250" s="132" t="s">
        <v>192</v>
      </c>
      <c r="L250" s="33"/>
      <c r="M250" s="137" t="s">
        <v>35</v>
      </c>
      <c r="N250" s="138" t="s">
        <v>50</v>
      </c>
      <c r="P250" s="139">
        <f t="shared" si="21"/>
        <v>0</v>
      </c>
      <c r="Q250" s="139">
        <v>0</v>
      </c>
      <c r="R250" s="139">
        <f t="shared" si="22"/>
        <v>0</v>
      </c>
      <c r="S250" s="139">
        <v>0</v>
      </c>
      <c r="T250" s="140">
        <f t="shared" si="23"/>
        <v>0</v>
      </c>
      <c r="AR250" s="141" t="s">
        <v>193</v>
      </c>
      <c r="AT250" s="141" t="s">
        <v>188</v>
      </c>
      <c r="AU250" s="141" t="s">
        <v>86</v>
      </c>
      <c r="AY250" s="17" t="s">
        <v>187</v>
      </c>
      <c r="BE250" s="142">
        <f t="shared" si="24"/>
        <v>0</v>
      </c>
      <c r="BF250" s="142">
        <f t="shared" si="25"/>
        <v>0</v>
      </c>
      <c r="BG250" s="142">
        <f t="shared" si="26"/>
        <v>0</v>
      </c>
      <c r="BH250" s="142">
        <f t="shared" si="27"/>
        <v>0</v>
      </c>
      <c r="BI250" s="142">
        <f t="shared" si="28"/>
        <v>0</v>
      </c>
      <c r="BJ250" s="17" t="s">
        <v>86</v>
      </c>
      <c r="BK250" s="142">
        <f t="shared" si="29"/>
        <v>0</v>
      </c>
      <c r="BL250" s="17" t="s">
        <v>193</v>
      </c>
      <c r="BM250" s="141" t="s">
        <v>1009</v>
      </c>
    </row>
    <row r="251" spans="2:65" s="1" customFormat="1" ht="16.5" customHeight="1" x14ac:dyDescent="0.2">
      <c r="B251" s="33"/>
      <c r="C251" s="164" t="s">
        <v>468</v>
      </c>
      <c r="D251" s="164" t="s">
        <v>213</v>
      </c>
      <c r="E251" s="165" t="s">
        <v>577</v>
      </c>
      <c r="F251" s="166" t="s">
        <v>578</v>
      </c>
      <c r="G251" s="167" t="s">
        <v>204</v>
      </c>
      <c r="H251" s="168">
        <v>1</v>
      </c>
      <c r="I251" s="169"/>
      <c r="J251" s="170">
        <f t="shared" si="20"/>
        <v>0</v>
      </c>
      <c r="K251" s="166" t="s">
        <v>192</v>
      </c>
      <c r="L251" s="171"/>
      <c r="M251" s="172" t="s">
        <v>35</v>
      </c>
      <c r="N251" s="173" t="s">
        <v>50</v>
      </c>
      <c r="P251" s="139">
        <f t="shared" si="21"/>
        <v>0</v>
      </c>
      <c r="Q251" s="139">
        <v>0</v>
      </c>
      <c r="R251" s="139">
        <f t="shared" si="22"/>
        <v>0</v>
      </c>
      <c r="S251" s="139">
        <v>0</v>
      </c>
      <c r="T251" s="140">
        <f t="shared" si="23"/>
        <v>0</v>
      </c>
      <c r="AR251" s="141" t="s">
        <v>395</v>
      </c>
      <c r="AT251" s="141" t="s">
        <v>213</v>
      </c>
      <c r="AU251" s="141" t="s">
        <v>86</v>
      </c>
      <c r="AY251" s="17" t="s">
        <v>187</v>
      </c>
      <c r="BE251" s="142">
        <f t="shared" si="24"/>
        <v>0</v>
      </c>
      <c r="BF251" s="142">
        <f t="shared" si="25"/>
        <v>0</v>
      </c>
      <c r="BG251" s="142">
        <f t="shared" si="26"/>
        <v>0</v>
      </c>
      <c r="BH251" s="142">
        <f t="shared" si="27"/>
        <v>0</v>
      </c>
      <c r="BI251" s="142">
        <f t="shared" si="28"/>
        <v>0</v>
      </c>
      <c r="BJ251" s="17" t="s">
        <v>86</v>
      </c>
      <c r="BK251" s="142">
        <f t="shared" si="29"/>
        <v>0</v>
      </c>
      <c r="BL251" s="17" t="s">
        <v>395</v>
      </c>
      <c r="BM251" s="141" t="s">
        <v>1010</v>
      </c>
    </row>
    <row r="252" spans="2:65" s="1" customFormat="1" ht="29.25" x14ac:dyDescent="0.2">
      <c r="B252" s="33"/>
      <c r="D252" s="144" t="s">
        <v>298</v>
      </c>
      <c r="F252" s="176" t="s">
        <v>580</v>
      </c>
      <c r="I252" s="177"/>
      <c r="L252" s="33"/>
      <c r="M252" s="178"/>
      <c r="T252" s="54"/>
      <c r="AT252" s="17" t="s">
        <v>298</v>
      </c>
      <c r="AU252" s="17" t="s">
        <v>86</v>
      </c>
    </row>
    <row r="253" spans="2:65" s="1" customFormat="1" ht="24.2" customHeight="1" x14ac:dyDescent="0.2">
      <c r="B253" s="33"/>
      <c r="C253" s="130" t="s">
        <v>472</v>
      </c>
      <c r="D253" s="130" t="s">
        <v>188</v>
      </c>
      <c r="E253" s="131" t="s">
        <v>582</v>
      </c>
      <c r="F253" s="132" t="s">
        <v>583</v>
      </c>
      <c r="G253" s="133" t="s">
        <v>204</v>
      </c>
      <c r="H253" s="134">
        <v>1</v>
      </c>
      <c r="I253" s="135"/>
      <c r="J253" s="136">
        <f t="shared" ref="J253:J260" si="30">ROUND(I253*H253,2)</f>
        <v>0</v>
      </c>
      <c r="K253" s="132" t="s">
        <v>192</v>
      </c>
      <c r="L253" s="33"/>
      <c r="M253" s="137" t="s">
        <v>35</v>
      </c>
      <c r="N253" s="138" t="s">
        <v>50</v>
      </c>
      <c r="P253" s="139">
        <f t="shared" ref="P253:P260" si="31">O253*H253</f>
        <v>0</v>
      </c>
      <c r="Q253" s="139">
        <v>0</v>
      </c>
      <c r="R253" s="139">
        <f t="shared" ref="R253:R260" si="32">Q253*H253</f>
        <v>0</v>
      </c>
      <c r="S253" s="139">
        <v>0</v>
      </c>
      <c r="T253" s="140">
        <f t="shared" ref="T253:T260" si="33">S253*H253</f>
        <v>0</v>
      </c>
      <c r="AR253" s="141" t="s">
        <v>193</v>
      </c>
      <c r="AT253" s="141" t="s">
        <v>188</v>
      </c>
      <c r="AU253" s="141" t="s">
        <v>86</v>
      </c>
      <c r="AY253" s="17" t="s">
        <v>187</v>
      </c>
      <c r="BE253" s="142">
        <f t="shared" ref="BE253:BE260" si="34">IF(N253="základní",J253,0)</f>
        <v>0</v>
      </c>
      <c r="BF253" s="142">
        <f t="shared" ref="BF253:BF260" si="35">IF(N253="snížená",J253,0)</f>
        <v>0</v>
      </c>
      <c r="BG253" s="142">
        <f t="shared" ref="BG253:BG260" si="36">IF(N253="zákl. přenesená",J253,0)</f>
        <v>0</v>
      </c>
      <c r="BH253" s="142">
        <f t="shared" ref="BH253:BH260" si="37">IF(N253="sníž. přenesená",J253,0)</f>
        <v>0</v>
      </c>
      <c r="BI253" s="142">
        <f t="shared" ref="BI253:BI260" si="38">IF(N253="nulová",J253,0)</f>
        <v>0</v>
      </c>
      <c r="BJ253" s="17" t="s">
        <v>86</v>
      </c>
      <c r="BK253" s="142">
        <f t="shared" ref="BK253:BK260" si="39">ROUND(I253*H253,2)</f>
        <v>0</v>
      </c>
      <c r="BL253" s="17" t="s">
        <v>193</v>
      </c>
      <c r="BM253" s="141" t="s">
        <v>1011</v>
      </c>
    </row>
    <row r="254" spans="2:65" s="1" customFormat="1" ht="24.2" customHeight="1" x14ac:dyDescent="0.2">
      <c r="B254" s="33"/>
      <c r="C254" s="164" t="s">
        <v>476</v>
      </c>
      <c r="D254" s="164" t="s">
        <v>213</v>
      </c>
      <c r="E254" s="165" t="s">
        <v>1012</v>
      </c>
      <c r="F254" s="166" t="s">
        <v>1013</v>
      </c>
      <c r="G254" s="167" t="s">
        <v>588</v>
      </c>
      <c r="H254" s="168">
        <v>1</v>
      </c>
      <c r="I254" s="169"/>
      <c r="J254" s="170">
        <f t="shared" si="30"/>
        <v>0</v>
      </c>
      <c r="K254" s="166" t="s">
        <v>192</v>
      </c>
      <c r="L254" s="171"/>
      <c r="M254" s="172" t="s">
        <v>35</v>
      </c>
      <c r="N254" s="173" t="s">
        <v>50</v>
      </c>
      <c r="P254" s="139">
        <f t="shared" si="31"/>
        <v>0</v>
      </c>
      <c r="Q254" s="139">
        <v>0</v>
      </c>
      <c r="R254" s="139">
        <f t="shared" si="32"/>
        <v>0</v>
      </c>
      <c r="S254" s="139">
        <v>0</v>
      </c>
      <c r="T254" s="140">
        <f t="shared" si="33"/>
        <v>0</v>
      </c>
      <c r="AR254" s="141" t="s">
        <v>395</v>
      </c>
      <c r="AT254" s="141" t="s">
        <v>213</v>
      </c>
      <c r="AU254" s="141" t="s">
        <v>86</v>
      </c>
      <c r="AY254" s="17" t="s">
        <v>187</v>
      </c>
      <c r="BE254" s="142">
        <f t="shared" si="34"/>
        <v>0</v>
      </c>
      <c r="BF254" s="142">
        <f t="shared" si="35"/>
        <v>0</v>
      </c>
      <c r="BG254" s="142">
        <f t="shared" si="36"/>
        <v>0</v>
      </c>
      <c r="BH254" s="142">
        <f t="shared" si="37"/>
        <v>0</v>
      </c>
      <c r="BI254" s="142">
        <f t="shared" si="38"/>
        <v>0</v>
      </c>
      <c r="BJ254" s="17" t="s">
        <v>86</v>
      </c>
      <c r="BK254" s="142">
        <f t="shared" si="39"/>
        <v>0</v>
      </c>
      <c r="BL254" s="17" t="s">
        <v>395</v>
      </c>
      <c r="BM254" s="141" t="s">
        <v>1014</v>
      </c>
    </row>
    <row r="255" spans="2:65" s="1" customFormat="1" ht="24.2" customHeight="1" x14ac:dyDescent="0.2">
      <c r="B255" s="33"/>
      <c r="C255" s="130" t="s">
        <v>480</v>
      </c>
      <c r="D255" s="130" t="s">
        <v>188</v>
      </c>
      <c r="E255" s="131" t="s">
        <v>591</v>
      </c>
      <c r="F255" s="132" t="s">
        <v>592</v>
      </c>
      <c r="G255" s="133" t="s">
        <v>204</v>
      </c>
      <c r="H255" s="134">
        <v>1</v>
      </c>
      <c r="I255" s="135"/>
      <c r="J255" s="136">
        <f t="shared" si="30"/>
        <v>0</v>
      </c>
      <c r="K255" s="132" t="s">
        <v>192</v>
      </c>
      <c r="L255" s="33"/>
      <c r="M255" s="137" t="s">
        <v>35</v>
      </c>
      <c r="N255" s="138" t="s">
        <v>50</v>
      </c>
      <c r="P255" s="139">
        <f t="shared" si="31"/>
        <v>0</v>
      </c>
      <c r="Q255" s="139">
        <v>0</v>
      </c>
      <c r="R255" s="139">
        <f t="shared" si="32"/>
        <v>0</v>
      </c>
      <c r="S255" s="139">
        <v>0</v>
      </c>
      <c r="T255" s="140">
        <f t="shared" si="33"/>
        <v>0</v>
      </c>
      <c r="AR255" s="141" t="s">
        <v>193</v>
      </c>
      <c r="AT255" s="141" t="s">
        <v>188</v>
      </c>
      <c r="AU255" s="141" t="s">
        <v>86</v>
      </c>
      <c r="AY255" s="17" t="s">
        <v>187</v>
      </c>
      <c r="BE255" s="142">
        <f t="shared" si="34"/>
        <v>0</v>
      </c>
      <c r="BF255" s="142">
        <f t="shared" si="35"/>
        <v>0</v>
      </c>
      <c r="BG255" s="142">
        <f t="shared" si="36"/>
        <v>0</v>
      </c>
      <c r="BH255" s="142">
        <f t="shared" si="37"/>
        <v>0</v>
      </c>
      <c r="BI255" s="142">
        <f t="shared" si="38"/>
        <v>0</v>
      </c>
      <c r="BJ255" s="17" t="s">
        <v>86</v>
      </c>
      <c r="BK255" s="142">
        <f t="shared" si="39"/>
        <v>0</v>
      </c>
      <c r="BL255" s="17" t="s">
        <v>193</v>
      </c>
      <c r="BM255" s="141" t="s">
        <v>1015</v>
      </c>
    </row>
    <row r="256" spans="2:65" s="1" customFormat="1" ht="16.5" customHeight="1" x14ac:dyDescent="0.2">
      <c r="B256" s="33"/>
      <c r="C256" s="164" t="s">
        <v>486</v>
      </c>
      <c r="D256" s="164" t="s">
        <v>213</v>
      </c>
      <c r="E256" s="165" t="s">
        <v>595</v>
      </c>
      <c r="F256" s="166" t="s">
        <v>596</v>
      </c>
      <c r="G256" s="167" t="s">
        <v>204</v>
      </c>
      <c r="H256" s="168">
        <v>1</v>
      </c>
      <c r="I256" s="169"/>
      <c r="J256" s="170">
        <f t="shared" si="30"/>
        <v>0</v>
      </c>
      <c r="K256" s="166" t="s">
        <v>192</v>
      </c>
      <c r="L256" s="171"/>
      <c r="M256" s="172" t="s">
        <v>35</v>
      </c>
      <c r="N256" s="173" t="s">
        <v>50</v>
      </c>
      <c r="P256" s="139">
        <f t="shared" si="31"/>
        <v>0</v>
      </c>
      <c r="Q256" s="139">
        <v>0</v>
      </c>
      <c r="R256" s="139">
        <f t="shared" si="32"/>
        <v>0</v>
      </c>
      <c r="S256" s="139">
        <v>0</v>
      </c>
      <c r="T256" s="140">
        <f t="shared" si="33"/>
        <v>0</v>
      </c>
      <c r="AR256" s="141" t="s">
        <v>395</v>
      </c>
      <c r="AT256" s="141" t="s">
        <v>213</v>
      </c>
      <c r="AU256" s="141" t="s">
        <v>86</v>
      </c>
      <c r="AY256" s="17" t="s">
        <v>187</v>
      </c>
      <c r="BE256" s="142">
        <f t="shared" si="34"/>
        <v>0</v>
      </c>
      <c r="BF256" s="142">
        <f t="shared" si="35"/>
        <v>0</v>
      </c>
      <c r="BG256" s="142">
        <f t="shared" si="36"/>
        <v>0</v>
      </c>
      <c r="BH256" s="142">
        <f t="shared" si="37"/>
        <v>0</v>
      </c>
      <c r="BI256" s="142">
        <f t="shared" si="38"/>
        <v>0</v>
      </c>
      <c r="BJ256" s="17" t="s">
        <v>86</v>
      </c>
      <c r="BK256" s="142">
        <f t="shared" si="39"/>
        <v>0</v>
      </c>
      <c r="BL256" s="17" t="s">
        <v>395</v>
      </c>
      <c r="BM256" s="141" t="s">
        <v>1016</v>
      </c>
    </row>
    <row r="257" spans="2:65" s="1" customFormat="1" ht="16.5" customHeight="1" x14ac:dyDescent="0.2">
      <c r="B257" s="33"/>
      <c r="C257" s="130" t="s">
        <v>490</v>
      </c>
      <c r="D257" s="130" t="s">
        <v>188</v>
      </c>
      <c r="E257" s="131" t="s">
        <v>599</v>
      </c>
      <c r="F257" s="132" t="s">
        <v>600</v>
      </c>
      <c r="G257" s="133" t="s">
        <v>204</v>
      </c>
      <c r="H257" s="134">
        <v>1</v>
      </c>
      <c r="I257" s="135"/>
      <c r="J257" s="136">
        <f t="shared" si="30"/>
        <v>0</v>
      </c>
      <c r="K257" s="132" t="s">
        <v>192</v>
      </c>
      <c r="L257" s="33"/>
      <c r="M257" s="137" t="s">
        <v>35</v>
      </c>
      <c r="N257" s="138" t="s">
        <v>50</v>
      </c>
      <c r="P257" s="139">
        <f t="shared" si="31"/>
        <v>0</v>
      </c>
      <c r="Q257" s="139">
        <v>0</v>
      </c>
      <c r="R257" s="139">
        <f t="shared" si="32"/>
        <v>0</v>
      </c>
      <c r="S257" s="139">
        <v>0</v>
      </c>
      <c r="T257" s="140">
        <f t="shared" si="33"/>
        <v>0</v>
      </c>
      <c r="AR257" s="141" t="s">
        <v>193</v>
      </c>
      <c r="AT257" s="141" t="s">
        <v>188</v>
      </c>
      <c r="AU257" s="141" t="s">
        <v>86</v>
      </c>
      <c r="AY257" s="17" t="s">
        <v>187</v>
      </c>
      <c r="BE257" s="142">
        <f t="shared" si="34"/>
        <v>0</v>
      </c>
      <c r="BF257" s="142">
        <f t="shared" si="35"/>
        <v>0</v>
      </c>
      <c r="BG257" s="142">
        <f t="shared" si="36"/>
        <v>0</v>
      </c>
      <c r="BH257" s="142">
        <f t="shared" si="37"/>
        <v>0</v>
      </c>
      <c r="BI257" s="142">
        <f t="shared" si="38"/>
        <v>0</v>
      </c>
      <c r="BJ257" s="17" t="s">
        <v>86</v>
      </c>
      <c r="BK257" s="142">
        <f t="shared" si="39"/>
        <v>0</v>
      </c>
      <c r="BL257" s="17" t="s">
        <v>193</v>
      </c>
      <c r="BM257" s="141" t="s">
        <v>1017</v>
      </c>
    </row>
    <row r="258" spans="2:65" s="1" customFormat="1" ht="16.5" customHeight="1" x14ac:dyDescent="0.2">
      <c r="B258" s="33"/>
      <c r="C258" s="130" t="s">
        <v>217</v>
      </c>
      <c r="D258" s="130" t="s">
        <v>188</v>
      </c>
      <c r="E258" s="131" t="s">
        <v>603</v>
      </c>
      <c r="F258" s="132" t="s">
        <v>604</v>
      </c>
      <c r="G258" s="133" t="s">
        <v>204</v>
      </c>
      <c r="H258" s="134">
        <v>1</v>
      </c>
      <c r="I258" s="135"/>
      <c r="J258" s="136">
        <f t="shared" si="30"/>
        <v>0</v>
      </c>
      <c r="K258" s="132" t="s">
        <v>192</v>
      </c>
      <c r="L258" s="33"/>
      <c r="M258" s="137" t="s">
        <v>35</v>
      </c>
      <c r="N258" s="138" t="s">
        <v>50</v>
      </c>
      <c r="P258" s="139">
        <f t="shared" si="31"/>
        <v>0</v>
      </c>
      <c r="Q258" s="139">
        <v>0</v>
      </c>
      <c r="R258" s="139">
        <f t="shared" si="32"/>
        <v>0</v>
      </c>
      <c r="S258" s="139">
        <v>0</v>
      </c>
      <c r="T258" s="140">
        <f t="shared" si="33"/>
        <v>0</v>
      </c>
      <c r="AR258" s="141" t="s">
        <v>193</v>
      </c>
      <c r="AT258" s="141" t="s">
        <v>188</v>
      </c>
      <c r="AU258" s="141" t="s">
        <v>86</v>
      </c>
      <c r="AY258" s="17" t="s">
        <v>187</v>
      </c>
      <c r="BE258" s="142">
        <f t="shared" si="34"/>
        <v>0</v>
      </c>
      <c r="BF258" s="142">
        <f t="shared" si="35"/>
        <v>0</v>
      </c>
      <c r="BG258" s="142">
        <f t="shared" si="36"/>
        <v>0</v>
      </c>
      <c r="BH258" s="142">
        <f t="shared" si="37"/>
        <v>0</v>
      </c>
      <c r="BI258" s="142">
        <f t="shared" si="38"/>
        <v>0</v>
      </c>
      <c r="BJ258" s="17" t="s">
        <v>86</v>
      </c>
      <c r="BK258" s="142">
        <f t="shared" si="39"/>
        <v>0</v>
      </c>
      <c r="BL258" s="17" t="s">
        <v>193</v>
      </c>
      <c r="BM258" s="141" t="s">
        <v>1018</v>
      </c>
    </row>
    <row r="259" spans="2:65" s="1" customFormat="1" ht="16.5" customHeight="1" x14ac:dyDescent="0.2">
      <c r="B259" s="33"/>
      <c r="C259" s="164" t="s">
        <v>497</v>
      </c>
      <c r="D259" s="164" t="s">
        <v>213</v>
      </c>
      <c r="E259" s="165" t="s">
        <v>607</v>
      </c>
      <c r="F259" s="166" t="s">
        <v>608</v>
      </c>
      <c r="G259" s="167" t="s">
        <v>204</v>
      </c>
      <c r="H259" s="168">
        <v>1</v>
      </c>
      <c r="I259" s="169"/>
      <c r="J259" s="170">
        <f t="shared" si="30"/>
        <v>0</v>
      </c>
      <c r="K259" s="166" t="s">
        <v>192</v>
      </c>
      <c r="L259" s="171"/>
      <c r="M259" s="172" t="s">
        <v>35</v>
      </c>
      <c r="N259" s="173" t="s">
        <v>50</v>
      </c>
      <c r="P259" s="139">
        <f t="shared" si="31"/>
        <v>0</v>
      </c>
      <c r="Q259" s="139">
        <v>0</v>
      </c>
      <c r="R259" s="139">
        <f t="shared" si="32"/>
        <v>0</v>
      </c>
      <c r="S259" s="139">
        <v>0</v>
      </c>
      <c r="T259" s="140">
        <f t="shared" si="33"/>
        <v>0</v>
      </c>
      <c r="AR259" s="141" t="s">
        <v>216</v>
      </c>
      <c r="AT259" s="141" t="s">
        <v>213</v>
      </c>
      <c r="AU259" s="141" t="s">
        <v>86</v>
      </c>
      <c r="AY259" s="17" t="s">
        <v>187</v>
      </c>
      <c r="BE259" s="142">
        <f t="shared" si="34"/>
        <v>0</v>
      </c>
      <c r="BF259" s="142">
        <f t="shared" si="35"/>
        <v>0</v>
      </c>
      <c r="BG259" s="142">
        <f t="shared" si="36"/>
        <v>0</v>
      </c>
      <c r="BH259" s="142">
        <f t="shared" si="37"/>
        <v>0</v>
      </c>
      <c r="BI259" s="142">
        <f t="shared" si="38"/>
        <v>0</v>
      </c>
      <c r="BJ259" s="17" t="s">
        <v>86</v>
      </c>
      <c r="BK259" s="142">
        <f t="shared" si="39"/>
        <v>0</v>
      </c>
      <c r="BL259" s="17" t="s">
        <v>217</v>
      </c>
      <c r="BM259" s="141" t="s">
        <v>1019</v>
      </c>
    </row>
    <row r="260" spans="2:65" s="1" customFormat="1" ht="24.2" customHeight="1" x14ac:dyDescent="0.2">
      <c r="B260" s="33"/>
      <c r="C260" s="164" t="s">
        <v>501</v>
      </c>
      <c r="D260" s="164" t="s">
        <v>213</v>
      </c>
      <c r="E260" s="165" t="s">
        <v>615</v>
      </c>
      <c r="F260" s="166" t="s">
        <v>616</v>
      </c>
      <c r="G260" s="167" t="s">
        <v>204</v>
      </c>
      <c r="H260" s="168">
        <v>1</v>
      </c>
      <c r="I260" s="169"/>
      <c r="J260" s="170">
        <f t="shared" si="30"/>
        <v>0</v>
      </c>
      <c r="K260" s="166" t="s">
        <v>192</v>
      </c>
      <c r="L260" s="171"/>
      <c r="M260" s="172" t="s">
        <v>35</v>
      </c>
      <c r="N260" s="173" t="s">
        <v>50</v>
      </c>
      <c r="P260" s="139">
        <f t="shared" si="31"/>
        <v>0</v>
      </c>
      <c r="Q260" s="139">
        <v>0</v>
      </c>
      <c r="R260" s="139">
        <f t="shared" si="32"/>
        <v>0</v>
      </c>
      <c r="S260" s="139">
        <v>0</v>
      </c>
      <c r="T260" s="140">
        <f t="shared" si="33"/>
        <v>0</v>
      </c>
      <c r="AR260" s="141" t="s">
        <v>216</v>
      </c>
      <c r="AT260" s="141" t="s">
        <v>213</v>
      </c>
      <c r="AU260" s="141" t="s">
        <v>86</v>
      </c>
      <c r="AY260" s="17" t="s">
        <v>187</v>
      </c>
      <c r="BE260" s="142">
        <f t="shared" si="34"/>
        <v>0</v>
      </c>
      <c r="BF260" s="142">
        <f t="shared" si="35"/>
        <v>0</v>
      </c>
      <c r="BG260" s="142">
        <f t="shared" si="36"/>
        <v>0</v>
      </c>
      <c r="BH260" s="142">
        <f t="shared" si="37"/>
        <v>0</v>
      </c>
      <c r="BI260" s="142">
        <f t="shared" si="38"/>
        <v>0</v>
      </c>
      <c r="BJ260" s="17" t="s">
        <v>86</v>
      </c>
      <c r="BK260" s="142">
        <f t="shared" si="39"/>
        <v>0</v>
      </c>
      <c r="BL260" s="17" t="s">
        <v>217</v>
      </c>
      <c r="BM260" s="141" t="s">
        <v>1020</v>
      </c>
    </row>
    <row r="261" spans="2:65" s="1" customFormat="1" ht="19.5" x14ac:dyDescent="0.2">
      <c r="B261" s="33"/>
      <c r="D261" s="144" t="s">
        <v>298</v>
      </c>
      <c r="F261" s="176" t="s">
        <v>1021</v>
      </c>
      <c r="I261" s="177"/>
      <c r="L261" s="33"/>
      <c r="M261" s="178"/>
      <c r="T261" s="54"/>
      <c r="AT261" s="17" t="s">
        <v>298</v>
      </c>
      <c r="AU261" s="17" t="s">
        <v>86</v>
      </c>
    </row>
    <row r="262" spans="2:65" s="1" customFormat="1" ht="16.5" customHeight="1" x14ac:dyDescent="0.2">
      <c r="B262" s="33"/>
      <c r="C262" s="130" t="s">
        <v>507</v>
      </c>
      <c r="D262" s="130" t="s">
        <v>188</v>
      </c>
      <c r="E262" s="131" t="s">
        <v>620</v>
      </c>
      <c r="F262" s="132" t="s">
        <v>621</v>
      </c>
      <c r="G262" s="133" t="s">
        <v>204</v>
      </c>
      <c r="H262" s="134">
        <v>1</v>
      </c>
      <c r="I262" s="135"/>
      <c r="J262" s="136">
        <f>ROUND(I262*H262,2)</f>
        <v>0</v>
      </c>
      <c r="K262" s="132" t="s">
        <v>192</v>
      </c>
      <c r="L262" s="33"/>
      <c r="M262" s="137" t="s">
        <v>35</v>
      </c>
      <c r="N262" s="138" t="s">
        <v>50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193</v>
      </c>
      <c r="AT262" s="141" t="s">
        <v>188</v>
      </c>
      <c r="AU262" s="141" t="s">
        <v>86</v>
      </c>
      <c r="AY262" s="17" t="s">
        <v>187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7" t="s">
        <v>86</v>
      </c>
      <c r="BK262" s="142">
        <f>ROUND(I262*H262,2)</f>
        <v>0</v>
      </c>
      <c r="BL262" s="17" t="s">
        <v>193</v>
      </c>
      <c r="BM262" s="141" t="s">
        <v>1022</v>
      </c>
    </row>
    <row r="263" spans="2:65" s="1" customFormat="1" ht="16.5" customHeight="1" x14ac:dyDescent="0.2">
      <c r="B263" s="33"/>
      <c r="C263" s="164" t="s">
        <v>511</v>
      </c>
      <c r="D263" s="164" t="s">
        <v>213</v>
      </c>
      <c r="E263" s="165" t="s">
        <v>624</v>
      </c>
      <c r="F263" s="166" t="s">
        <v>625</v>
      </c>
      <c r="G263" s="167" t="s">
        <v>204</v>
      </c>
      <c r="H263" s="168">
        <v>1</v>
      </c>
      <c r="I263" s="169"/>
      <c r="J263" s="170">
        <f>ROUND(I263*H263,2)</f>
        <v>0</v>
      </c>
      <c r="K263" s="166" t="s">
        <v>192</v>
      </c>
      <c r="L263" s="171"/>
      <c r="M263" s="172" t="s">
        <v>35</v>
      </c>
      <c r="N263" s="173" t="s">
        <v>50</v>
      </c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AR263" s="141" t="s">
        <v>216</v>
      </c>
      <c r="AT263" s="141" t="s">
        <v>213</v>
      </c>
      <c r="AU263" s="141" t="s">
        <v>86</v>
      </c>
      <c r="AY263" s="17" t="s">
        <v>187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7" t="s">
        <v>86</v>
      </c>
      <c r="BK263" s="142">
        <f>ROUND(I263*H263,2)</f>
        <v>0</v>
      </c>
      <c r="BL263" s="17" t="s">
        <v>217</v>
      </c>
      <c r="BM263" s="141" t="s">
        <v>1023</v>
      </c>
    </row>
    <row r="264" spans="2:65" s="1" customFormat="1" ht="21.75" customHeight="1" x14ac:dyDescent="0.2">
      <c r="B264" s="33"/>
      <c r="C264" s="164" t="s">
        <v>516</v>
      </c>
      <c r="D264" s="164" t="s">
        <v>213</v>
      </c>
      <c r="E264" s="165" t="s">
        <v>628</v>
      </c>
      <c r="F264" s="166" t="s">
        <v>629</v>
      </c>
      <c r="G264" s="167" t="s">
        <v>204</v>
      </c>
      <c r="H264" s="168">
        <v>1</v>
      </c>
      <c r="I264" s="169"/>
      <c r="J264" s="170">
        <f>ROUND(I264*H264,2)</f>
        <v>0</v>
      </c>
      <c r="K264" s="166" t="s">
        <v>192</v>
      </c>
      <c r="L264" s="171"/>
      <c r="M264" s="172" t="s">
        <v>35</v>
      </c>
      <c r="N264" s="173" t="s">
        <v>50</v>
      </c>
      <c r="P264" s="139">
        <f>O264*H264</f>
        <v>0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216</v>
      </c>
      <c r="AT264" s="141" t="s">
        <v>213</v>
      </c>
      <c r="AU264" s="141" t="s">
        <v>86</v>
      </c>
      <c r="AY264" s="17" t="s">
        <v>187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7" t="s">
        <v>86</v>
      </c>
      <c r="BK264" s="142">
        <f>ROUND(I264*H264,2)</f>
        <v>0</v>
      </c>
      <c r="BL264" s="17" t="s">
        <v>217</v>
      </c>
      <c r="BM264" s="141" t="s">
        <v>1024</v>
      </c>
    </row>
    <row r="265" spans="2:65" s="1" customFormat="1" ht="19.5" x14ac:dyDescent="0.2">
      <c r="B265" s="33"/>
      <c r="D265" s="144" t="s">
        <v>298</v>
      </c>
      <c r="F265" s="176" t="s">
        <v>1025</v>
      </c>
      <c r="I265" s="177"/>
      <c r="L265" s="33"/>
      <c r="M265" s="178"/>
      <c r="T265" s="54"/>
      <c r="AT265" s="17" t="s">
        <v>298</v>
      </c>
      <c r="AU265" s="17" t="s">
        <v>86</v>
      </c>
    </row>
    <row r="266" spans="2:65" s="1" customFormat="1" ht="16.5" customHeight="1" x14ac:dyDescent="0.2">
      <c r="B266" s="33"/>
      <c r="C266" s="130" t="s">
        <v>520</v>
      </c>
      <c r="D266" s="130" t="s">
        <v>188</v>
      </c>
      <c r="E266" s="131" t="s">
        <v>633</v>
      </c>
      <c r="F266" s="132" t="s">
        <v>634</v>
      </c>
      <c r="G266" s="133" t="s">
        <v>204</v>
      </c>
      <c r="H266" s="134">
        <v>1</v>
      </c>
      <c r="I266" s="135"/>
      <c r="J266" s="136">
        <f>ROUND(I266*H266,2)</f>
        <v>0</v>
      </c>
      <c r="K266" s="132" t="s">
        <v>192</v>
      </c>
      <c r="L266" s="33"/>
      <c r="M266" s="137" t="s">
        <v>35</v>
      </c>
      <c r="N266" s="138" t="s">
        <v>50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193</v>
      </c>
      <c r="AT266" s="141" t="s">
        <v>188</v>
      </c>
      <c r="AU266" s="141" t="s">
        <v>86</v>
      </c>
      <c r="AY266" s="17" t="s">
        <v>187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7" t="s">
        <v>86</v>
      </c>
      <c r="BK266" s="142">
        <f>ROUND(I266*H266,2)</f>
        <v>0</v>
      </c>
      <c r="BL266" s="17" t="s">
        <v>193</v>
      </c>
      <c r="BM266" s="141" t="s">
        <v>1026</v>
      </c>
    </row>
    <row r="267" spans="2:65" s="11" customFormat="1" ht="22.9" customHeight="1" x14ac:dyDescent="0.2">
      <c r="B267" s="120"/>
      <c r="D267" s="121" t="s">
        <v>78</v>
      </c>
      <c r="E267" s="174" t="s">
        <v>636</v>
      </c>
      <c r="F267" s="174" t="s">
        <v>1027</v>
      </c>
      <c r="I267" s="123"/>
      <c r="J267" s="175">
        <f>BK267</f>
        <v>0</v>
      </c>
      <c r="L267" s="120"/>
      <c r="M267" s="125"/>
      <c r="P267" s="126">
        <f>SUM(P268:P278)</f>
        <v>0</v>
      </c>
      <c r="R267" s="126">
        <f>SUM(R268:R278)</f>
        <v>0</v>
      </c>
      <c r="T267" s="127">
        <f>SUM(T268:T278)</f>
        <v>0</v>
      </c>
      <c r="AR267" s="121" t="s">
        <v>86</v>
      </c>
      <c r="AT267" s="128" t="s">
        <v>78</v>
      </c>
      <c r="AU267" s="128" t="s">
        <v>86</v>
      </c>
      <c r="AY267" s="121" t="s">
        <v>187</v>
      </c>
      <c r="BK267" s="129">
        <f>SUM(BK268:BK278)</f>
        <v>0</v>
      </c>
    </row>
    <row r="268" spans="2:65" s="1" customFormat="1" ht="16.5" customHeight="1" x14ac:dyDescent="0.2">
      <c r="B268" s="33"/>
      <c r="C268" s="164" t="s">
        <v>524</v>
      </c>
      <c r="D268" s="164" t="s">
        <v>213</v>
      </c>
      <c r="E268" s="165" t="s">
        <v>639</v>
      </c>
      <c r="F268" s="166" t="s">
        <v>640</v>
      </c>
      <c r="G268" s="167" t="s">
        <v>204</v>
      </c>
      <c r="H268" s="168">
        <v>2</v>
      </c>
      <c r="I268" s="169"/>
      <c r="J268" s="170">
        <f t="shared" ref="J268:J278" si="40">ROUND(I268*H268,2)</f>
        <v>0</v>
      </c>
      <c r="K268" s="166" t="s">
        <v>192</v>
      </c>
      <c r="L268" s="171"/>
      <c r="M268" s="172" t="s">
        <v>35</v>
      </c>
      <c r="N268" s="173" t="s">
        <v>50</v>
      </c>
      <c r="P268" s="139">
        <f t="shared" ref="P268:P278" si="41">O268*H268</f>
        <v>0</v>
      </c>
      <c r="Q268" s="139">
        <v>0</v>
      </c>
      <c r="R268" s="139">
        <f t="shared" ref="R268:R278" si="42">Q268*H268</f>
        <v>0</v>
      </c>
      <c r="S268" s="139">
        <v>0</v>
      </c>
      <c r="T268" s="140">
        <f t="shared" ref="T268:T278" si="43">S268*H268</f>
        <v>0</v>
      </c>
      <c r="AR268" s="141" t="s">
        <v>395</v>
      </c>
      <c r="AT268" s="141" t="s">
        <v>213</v>
      </c>
      <c r="AU268" s="141" t="s">
        <v>88</v>
      </c>
      <c r="AY268" s="17" t="s">
        <v>187</v>
      </c>
      <c r="BE268" s="142">
        <f t="shared" ref="BE268:BE278" si="44">IF(N268="základní",J268,0)</f>
        <v>0</v>
      </c>
      <c r="BF268" s="142">
        <f t="shared" ref="BF268:BF278" si="45">IF(N268="snížená",J268,0)</f>
        <v>0</v>
      </c>
      <c r="BG268" s="142">
        <f t="shared" ref="BG268:BG278" si="46">IF(N268="zákl. přenesená",J268,0)</f>
        <v>0</v>
      </c>
      <c r="BH268" s="142">
        <f t="shared" ref="BH268:BH278" si="47">IF(N268="sníž. přenesená",J268,0)</f>
        <v>0</v>
      </c>
      <c r="BI268" s="142">
        <f t="shared" ref="BI268:BI278" si="48">IF(N268="nulová",J268,0)</f>
        <v>0</v>
      </c>
      <c r="BJ268" s="17" t="s">
        <v>86</v>
      </c>
      <c r="BK268" s="142">
        <f t="shared" ref="BK268:BK278" si="49">ROUND(I268*H268,2)</f>
        <v>0</v>
      </c>
      <c r="BL268" s="17" t="s">
        <v>395</v>
      </c>
      <c r="BM268" s="141" t="s">
        <v>1028</v>
      </c>
    </row>
    <row r="269" spans="2:65" s="1" customFormat="1" ht="16.5" customHeight="1" x14ac:dyDescent="0.2">
      <c r="B269" s="33"/>
      <c r="C269" s="130" t="s">
        <v>528</v>
      </c>
      <c r="D269" s="130" t="s">
        <v>188</v>
      </c>
      <c r="E269" s="131" t="s">
        <v>643</v>
      </c>
      <c r="F269" s="132" t="s">
        <v>644</v>
      </c>
      <c r="G269" s="133" t="s">
        <v>204</v>
      </c>
      <c r="H269" s="134">
        <v>1</v>
      </c>
      <c r="I269" s="135"/>
      <c r="J269" s="136">
        <f t="shared" si="40"/>
        <v>0</v>
      </c>
      <c r="K269" s="132" t="s">
        <v>192</v>
      </c>
      <c r="L269" s="33"/>
      <c r="M269" s="137" t="s">
        <v>35</v>
      </c>
      <c r="N269" s="138" t="s">
        <v>50</v>
      </c>
      <c r="P269" s="139">
        <f t="shared" si="41"/>
        <v>0</v>
      </c>
      <c r="Q269" s="139">
        <v>0</v>
      </c>
      <c r="R269" s="139">
        <f t="shared" si="42"/>
        <v>0</v>
      </c>
      <c r="S269" s="139">
        <v>0</v>
      </c>
      <c r="T269" s="140">
        <f t="shared" si="43"/>
        <v>0</v>
      </c>
      <c r="AR269" s="141" t="s">
        <v>193</v>
      </c>
      <c r="AT269" s="141" t="s">
        <v>188</v>
      </c>
      <c r="AU269" s="141" t="s">
        <v>88</v>
      </c>
      <c r="AY269" s="17" t="s">
        <v>187</v>
      </c>
      <c r="BE269" s="142">
        <f t="shared" si="44"/>
        <v>0</v>
      </c>
      <c r="BF269" s="142">
        <f t="shared" si="45"/>
        <v>0</v>
      </c>
      <c r="BG269" s="142">
        <f t="shared" si="46"/>
        <v>0</v>
      </c>
      <c r="BH269" s="142">
        <f t="shared" si="47"/>
        <v>0</v>
      </c>
      <c r="BI269" s="142">
        <f t="shared" si="48"/>
        <v>0</v>
      </c>
      <c r="BJ269" s="17" t="s">
        <v>86</v>
      </c>
      <c r="BK269" s="142">
        <f t="shared" si="49"/>
        <v>0</v>
      </c>
      <c r="BL269" s="17" t="s">
        <v>193</v>
      </c>
      <c r="BM269" s="141" t="s">
        <v>1029</v>
      </c>
    </row>
    <row r="270" spans="2:65" s="1" customFormat="1" ht="16.5" customHeight="1" x14ac:dyDescent="0.2">
      <c r="B270" s="33"/>
      <c r="C270" s="130" t="s">
        <v>532</v>
      </c>
      <c r="D270" s="130" t="s">
        <v>188</v>
      </c>
      <c r="E270" s="131" t="s">
        <v>647</v>
      </c>
      <c r="F270" s="132" t="s">
        <v>648</v>
      </c>
      <c r="G270" s="133" t="s">
        <v>204</v>
      </c>
      <c r="H270" s="134">
        <v>1</v>
      </c>
      <c r="I270" s="135"/>
      <c r="J270" s="136">
        <f t="shared" si="40"/>
        <v>0</v>
      </c>
      <c r="K270" s="132" t="s">
        <v>192</v>
      </c>
      <c r="L270" s="33"/>
      <c r="M270" s="137" t="s">
        <v>35</v>
      </c>
      <c r="N270" s="138" t="s">
        <v>50</v>
      </c>
      <c r="P270" s="139">
        <f t="shared" si="41"/>
        <v>0</v>
      </c>
      <c r="Q270" s="139">
        <v>0</v>
      </c>
      <c r="R270" s="139">
        <f t="shared" si="42"/>
        <v>0</v>
      </c>
      <c r="S270" s="139">
        <v>0</v>
      </c>
      <c r="T270" s="140">
        <f t="shared" si="43"/>
        <v>0</v>
      </c>
      <c r="AR270" s="141" t="s">
        <v>193</v>
      </c>
      <c r="AT270" s="141" t="s">
        <v>188</v>
      </c>
      <c r="AU270" s="141" t="s">
        <v>88</v>
      </c>
      <c r="AY270" s="17" t="s">
        <v>187</v>
      </c>
      <c r="BE270" s="142">
        <f t="shared" si="44"/>
        <v>0</v>
      </c>
      <c r="BF270" s="142">
        <f t="shared" si="45"/>
        <v>0</v>
      </c>
      <c r="BG270" s="142">
        <f t="shared" si="46"/>
        <v>0</v>
      </c>
      <c r="BH270" s="142">
        <f t="shared" si="47"/>
        <v>0</v>
      </c>
      <c r="BI270" s="142">
        <f t="shared" si="48"/>
        <v>0</v>
      </c>
      <c r="BJ270" s="17" t="s">
        <v>86</v>
      </c>
      <c r="BK270" s="142">
        <f t="shared" si="49"/>
        <v>0</v>
      </c>
      <c r="BL270" s="17" t="s">
        <v>193</v>
      </c>
      <c r="BM270" s="141" t="s">
        <v>1030</v>
      </c>
    </row>
    <row r="271" spans="2:65" s="1" customFormat="1" ht="16.5" customHeight="1" x14ac:dyDescent="0.2">
      <c r="B271" s="33"/>
      <c r="C271" s="164" t="s">
        <v>536</v>
      </c>
      <c r="D271" s="164" t="s">
        <v>213</v>
      </c>
      <c r="E271" s="165" t="s">
        <v>652</v>
      </c>
      <c r="F271" s="166" t="s">
        <v>653</v>
      </c>
      <c r="G271" s="167" t="s">
        <v>204</v>
      </c>
      <c r="H271" s="168">
        <v>1</v>
      </c>
      <c r="I271" s="169"/>
      <c r="J271" s="170">
        <f t="shared" si="40"/>
        <v>0</v>
      </c>
      <c r="K271" s="166" t="s">
        <v>192</v>
      </c>
      <c r="L271" s="171"/>
      <c r="M271" s="172" t="s">
        <v>35</v>
      </c>
      <c r="N271" s="173" t="s">
        <v>50</v>
      </c>
      <c r="P271" s="139">
        <f t="shared" si="41"/>
        <v>0</v>
      </c>
      <c r="Q271" s="139">
        <v>0</v>
      </c>
      <c r="R271" s="139">
        <f t="shared" si="42"/>
        <v>0</v>
      </c>
      <c r="S271" s="139">
        <v>0</v>
      </c>
      <c r="T271" s="140">
        <f t="shared" si="43"/>
        <v>0</v>
      </c>
      <c r="AR271" s="141" t="s">
        <v>395</v>
      </c>
      <c r="AT271" s="141" t="s">
        <v>213</v>
      </c>
      <c r="AU271" s="141" t="s">
        <v>88</v>
      </c>
      <c r="AY271" s="17" t="s">
        <v>187</v>
      </c>
      <c r="BE271" s="142">
        <f t="shared" si="44"/>
        <v>0</v>
      </c>
      <c r="BF271" s="142">
        <f t="shared" si="45"/>
        <v>0</v>
      </c>
      <c r="BG271" s="142">
        <f t="shared" si="46"/>
        <v>0</v>
      </c>
      <c r="BH271" s="142">
        <f t="shared" si="47"/>
        <v>0</v>
      </c>
      <c r="BI271" s="142">
        <f t="shared" si="48"/>
        <v>0</v>
      </c>
      <c r="BJ271" s="17" t="s">
        <v>86</v>
      </c>
      <c r="BK271" s="142">
        <f t="shared" si="49"/>
        <v>0</v>
      </c>
      <c r="BL271" s="17" t="s">
        <v>395</v>
      </c>
      <c r="BM271" s="141" t="s">
        <v>1031</v>
      </c>
    </row>
    <row r="272" spans="2:65" s="1" customFormat="1" ht="16.5" customHeight="1" x14ac:dyDescent="0.2">
      <c r="B272" s="33"/>
      <c r="C272" s="130" t="s">
        <v>543</v>
      </c>
      <c r="D272" s="130" t="s">
        <v>188</v>
      </c>
      <c r="E272" s="131" t="s">
        <v>656</v>
      </c>
      <c r="F272" s="132" t="s">
        <v>657</v>
      </c>
      <c r="G272" s="133" t="s">
        <v>204</v>
      </c>
      <c r="H272" s="134">
        <v>10</v>
      </c>
      <c r="I272" s="135"/>
      <c r="J272" s="136">
        <f t="shared" si="40"/>
        <v>0</v>
      </c>
      <c r="K272" s="132" t="s">
        <v>192</v>
      </c>
      <c r="L272" s="33"/>
      <c r="M272" s="137" t="s">
        <v>35</v>
      </c>
      <c r="N272" s="138" t="s">
        <v>50</v>
      </c>
      <c r="P272" s="139">
        <f t="shared" si="41"/>
        <v>0</v>
      </c>
      <c r="Q272" s="139">
        <v>0</v>
      </c>
      <c r="R272" s="139">
        <f t="shared" si="42"/>
        <v>0</v>
      </c>
      <c r="S272" s="139">
        <v>0</v>
      </c>
      <c r="T272" s="140">
        <f t="shared" si="43"/>
        <v>0</v>
      </c>
      <c r="AR272" s="141" t="s">
        <v>193</v>
      </c>
      <c r="AT272" s="141" t="s">
        <v>188</v>
      </c>
      <c r="AU272" s="141" t="s">
        <v>88</v>
      </c>
      <c r="AY272" s="17" t="s">
        <v>187</v>
      </c>
      <c r="BE272" s="142">
        <f t="shared" si="44"/>
        <v>0</v>
      </c>
      <c r="BF272" s="142">
        <f t="shared" si="45"/>
        <v>0</v>
      </c>
      <c r="BG272" s="142">
        <f t="shared" si="46"/>
        <v>0</v>
      </c>
      <c r="BH272" s="142">
        <f t="shared" si="47"/>
        <v>0</v>
      </c>
      <c r="BI272" s="142">
        <f t="shared" si="48"/>
        <v>0</v>
      </c>
      <c r="BJ272" s="17" t="s">
        <v>86</v>
      </c>
      <c r="BK272" s="142">
        <f t="shared" si="49"/>
        <v>0</v>
      </c>
      <c r="BL272" s="17" t="s">
        <v>193</v>
      </c>
      <c r="BM272" s="141" t="s">
        <v>1032</v>
      </c>
    </row>
    <row r="273" spans="2:65" s="1" customFormat="1" ht="16.5" customHeight="1" x14ac:dyDescent="0.2">
      <c r="B273" s="33"/>
      <c r="C273" s="164" t="s">
        <v>547</v>
      </c>
      <c r="D273" s="164" t="s">
        <v>213</v>
      </c>
      <c r="E273" s="165" t="s">
        <v>676</v>
      </c>
      <c r="F273" s="166" t="s">
        <v>677</v>
      </c>
      <c r="G273" s="167" t="s">
        <v>204</v>
      </c>
      <c r="H273" s="168">
        <v>1</v>
      </c>
      <c r="I273" s="169"/>
      <c r="J273" s="170">
        <f t="shared" si="40"/>
        <v>0</v>
      </c>
      <c r="K273" s="166" t="s">
        <v>192</v>
      </c>
      <c r="L273" s="171"/>
      <c r="M273" s="172" t="s">
        <v>35</v>
      </c>
      <c r="N273" s="173" t="s">
        <v>50</v>
      </c>
      <c r="P273" s="139">
        <f t="shared" si="41"/>
        <v>0</v>
      </c>
      <c r="Q273" s="139">
        <v>0</v>
      </c>
      <c r="R273" s="139">
        <f t="shared" si="42"/>
        <v>0</v>
      </c>
      <c r="S273" s="139">
        <v>0</v>
      </c>
      <c r="T273" s="140">
        <f t="shared" si="43"/>
        <v>0</v>
      </c>
      <c r="AR273" s="141" t="s">
        <v>395</v>
      </c>
      <c r="AT273" s="141" t="s">
        <v>213</v>
      </c>
      <c r="AU273" s="141" t="s">
        <v>88</v>
      </c>
      <c r="AY273" s="17" t="s">
        <v>187</v>
      </c>
      <c r="BE273" s="142">
        <f t="shared" si="44"/>
        <v>0</v>
      </c>
      <c r="BF273" s="142">
        <f t="shared" si="45"/>
        <v>0</v>
      </c>
      <c r="BG273" s="142">
        <f t="shared" si="46"/>
        <v>0</v>
      </c>
      <c r="BH273" s="142">
        <f t="shared" si="47"/>
        <v>0</v>
      </c>
      <c r="BI273" s="142">
        <f t="shared" si="48"/>
        <v>0</v>
      </c>
      <c r="BJ273" s="17" t="s">
        <v>86</v>
      </c>
      <c r="BK273" s="142">
        <f t="shared" si="49"/>
        <v>0</v>
      </c>
      <c r="BL273" s="17" t="s">
        <v>395</v>
      </c>
      <c r="BM273" s="141" t="s">
        <v>1033</v>
      </c>
    </row>
    <row r="274" spans="2:65" s="1" customFormat="1" ht="16.5" customHeight="1" x14ac:dyDescent="0.2">
      <c r="B274" s="33"/>
      <c r="C274" s="164" t="s">
        <v>552</v>
      </c>
      <c r="D274" s="164" t="s">
        <v>213</v>
      </c>
      <c r="E274" s="165" t="s">
        <v>680</v>
      </c>
      <c r="F274" s="166" t="s">
        <v>681</v>
      </c>
      <c r="G274" s="167" t="s">
        <v>204</v>
      </c>
      <c r="H274" s="168">
        <v>1</v>
      </c>
      <c r="I274" s="169"/>
      <c r="J274" s="170">
        <f t="shared" si="40"/>
        <v>0</v>
      </c>
      <c r="K274" s="166" t="s">
        <v>192</v>
      </c>
      <c r="L274" s="171"/>
      <c r="M274" s="172" t="s">
        <v>35</v>
      </c>
      <c r="N274" s="173" t="s">
        <v>50</v>
      </c>
      <c r="P274" s="139">
        <f t="shared" si="41"/>
        <v>0</v>
      </c>
      <c r="Q274" s="139">
        <v>0</v>
      </c>
      <c r="R274" s="139">
        <f t="shared" si="42"/>
        <v>0</v>
      </c>
      <c r="S274" s="139">
        <v>0</v>
      </c>
      <c r="T274" s="140">
        <f t="shared" si="43"/>
        <v>0</v>
      </c>
      <c r="AR274" s="141" t="s">
        <v>395</v>
      </c>
      <c r="AT274" s="141" t="s">
        <v>213</v>
      </c>
      <c r="AU274" s="141" t="s">
        <v>88</v>
      </c>
      <c r="AY274" s="17" t="s">
        <v>187</v>
      </c>
      <c r="BE274" s="142">
        <f t="shared" si="44"/>
        <v>0</v>
      </c>
      <c r="BF274" s="142">
        <f t="shared" si="45"/>
        <v>0</v>
      </c>
      <c r="BG274" s="142">
        <f t="shared" si="46"/>
        <v>0</v>
      </c>
      <c r="BH274" s="142">
        <f t="shared" si="47"/>
        <v>0</v>
      </c>
      <c r="BI274" s="142">
        <f t="shared" si="48"/>
        <v>0</v>
      </c>
      <c r="BJ274" s="17" t="s">
        <v>86</v>
      </c>
      <c r="BK274" s="142">
        <f t="shared" si="49"/>
        <v>0</v>
      </c>
      <c r="BL274" s="17" t="s">
        <v>395</v>
      </c>
      <c r="BM274" s="141" t="s">
        <v>1034</v>
      </c>
    </row>
    <row r="275" spans="2:65" s="1" customFormat="1" ht="16.5" customHeight="1" x14ac:dyDescent="0.2">
      <c r="B275" s="33"/>
      <c r="C275" s="164" t="s">
        <v>556</v>
      </c>
      <c r="D275" s="164" t="s">
        <v>213</v>
      </c>
      <c r="E275" s="165" t="s">
        <v>660</v>
      </c>
      <c r="F275" s="166" t="s">
        <v>661</v>
      </c>
      <c r="G275" s="167" t="s">
        <v>204</v>
      </c>
      <c r="H275" s="168">
        <v>1</v>
      </c>
      <c r="I275" s="169"/>
      <c r="J275" s="170">
        <f t="shared" si="40"/>
        <v>0</v>
      </c>
      <c r="K275" s="166" t="s">
        <v>192</v>
      </c>
      <c r="L275" s="171"/>
      <c r="M275" s="172" t="s">
        <v>35</v>
      </c>
      <c r="N275" s="173" t="s">
        <v>50</v>
      </c>
      <c r="P275" s="139">
        <f t="shared" si="41"/>
        <v>0</v>
      </c>
      <c r="Q275" s="139">
        <v>0</v>
      </c>
      <c r="R275" s="139">
        <f t="shared" si="42"/>
        <v>0</v>
      </c>
      <c r="S275" s="139">
        <v>0</v>
      </c>
      <c r="T275" s="140">
        <f t="shared" si="43"/>
        <v>0</v>
      </c>
      <c r="AR275" s="141" t="s">
        <v>395</v>
      </c>
      <c r="AT275" s="141" t="s">
        <v>213</v>
      </c>
      <c r="AU275" s="141" t="s">
        <v>88</v>
      </c>
      <c r="AY275" s="17" t="s">
        <v>187</v>
      </c>
      <c r="BE275" s="142">
        <f t="shared" si="44"/>
        <v>0</v>
      </c>
      <c r="BF275" s="142">
        <f t="shared" si="45"/>
        <v>0</v>
      </c>
      <c r="BG275" s="142">
        <f t="shared" si="46"/>
        <v>0</v>
      </c>
      <c r="BH275" s="142">
        <f t="shared" si="47"/>
        <v>0</v>
      </c>
      <c r="BI275" s="142">
        <f t="shared" si="48"/>
        <v>0</v>
      </c>
      <c r="BJ275" s="17" t="s">
        <v>86</v>
      </c>
      <c r="BK275" s="142">
        <f t="shared" si="49"/>
        <v>0</v>
      </c>
      <c r="BL275" s="17" t="s">
        <v>395</v>
      </c>
      <c r="BM275" s="141" t="s">
        <v>1035</v>
      </c>
    </row>
    <row r="276" spans="2:65" s="1" customFormat="1" ht="16.5" customHeight="1" x14ac:dyDescent="0.2">
      <c r="B276" s="33"/>
      <c r="C276" s="164" t="s">
        <v>560</v>
      </c>
      <c r="D276" s="164" t="s">
        <v>213</v>
      </c>
      <c r="E276" s="165" t="s">
        <v>664</v>
      </c>
      <c r="F276" s="166" t="s">
        <v>665</v>
      </c>
      <c r="G276" s="167" t="s">
        <v>204</v>
      </c>
      <c r="H276" s="168">
        <v>1</v>
      </c>
      <c r="I276" s="169"/>
      <c r="J276" s="170">
        <f t="shared" si="40"/>
        <v>0</v>
      </c>
      <c r="K276" s="166" t="s">
        <v>192</v>
      </c>
      <c r="L276" s="171"/>
      <c r="M276" s="172" t="s">
        <v>35</v>
      </c>
      <c r="N276" s="173" t="s">
        <v>50</v>
      </c>
      <c r="P276" s="139">
        <f t="shared" si="41"/>
        <v>0</v>
      </c>
      <c r="Q276" s="139">
        <v>0</v>
      </c>
      <c r="R276" s="139">
        <f t="shared" si="42"/>
        <v>0</v>
      </c>
      <c r="S276" s="139">
        <v>0</v>
      </c>
      <c r="T276" s="140">
        <f t="shared" si="43"/>
        <v>0</v>
      </c>
      <c r="AR276" s="141" t="s">
        <v>395</v>
      </c>
      <c r="AT276" s="141" t="s">
        <v>213</v>
      </c>
      <c r="AU276" s="141" t="s">
        <v>88</v>
      </c>
      <c r="AY276" s="17" t="s">
        <v>187</v>
      </c>
      <c r="BE276" s="142">
        <f t="shared" si="44"/>
        <v>0</v>
      </c>
      <c r="BF276" s="142">
        <f t="shared" si="45"/>
        <v>0</v>
      </c>
      <c r="BG276" s="142">
        <f t="shared" si="46"/>
        <v>0</v>
      </c>
      <c r="BH276" s="142">
        <f t="shared" si="47"/>
        <v>0</v>
      </c>
      <c r="BI276" s="142">
        <f t="shared" si="48"/>
        <v>0</v>
      </c>
      <c r="BJ276" s="17" t="s">
        <v>86</v>
      </c>
      <c r="BK276" s="142">
        <f t="shared" si="49"/>
        <v>0</v>
      </c>
      <c r="BL276" s="17" t="s">
        <v>395</v>
      </c>
      <c r="BM276" s="141" t="s">
        <v>1036</v>
      </c>
    </row>
    <row r="277" spans="2:65" s="1" customFormat="1" ht="16.5" customHeight="1" x14ac:dyDescent="0.2">
      <c r="B277" s="33"/>
      <c r="C277" s="164" t="s">
        <v>564</v>
      </c>
      <c r="D277" s="164" t="s">
        <v>213</v>
      </c>
      <c r="E277" s="165" t="s">
        <v>668</v>
      </c>
      <c r="F277" s="166" t="s">
        <v>669</v>
      </c>
      <c r="G277" s="167" t="s">
        <v>204</v>
      </c>
      <c r="H277" s="168">
        <v>3</v>
      </c>
      <c r="I277" s="169"/>
      <c r="J277" s="170">
        <f t="shared" si="40"/>
        <v>0</v>
      </c>
      <c r="K277" s="166" t="s">
        <v>192</v>
      </c>
      <c r="L277" s="171"/>
      <c r="M277" s="172" t="s">
        <v>35</v>
      </c>
      <c r="N277" s="173" t="s">
        <v>50</v>
      </c>
      <c r="P277" s="139">
        <f t="shared" si="41"/>
        <v>0</v>
      </c>
      <c r="Q277" s="139">
        <v>0</v>
      </c>
      <c r="R277" s="139">
        <f t="shared" si="42"/>
        <v>0</v>
      </c>
      <c r="S277" s="139">
        <v>0</v>
      </c>
      <c r="T277" s="140">
        <f t="shared" si="43"/>
        <v>0</v>
      </c>
      <c r="AR277" s="141" t="s">
        <v>395</v>
      </c>
      <c r="AT277" s="141" t="s">
        <v>213</v>
      </c>
      <c r="AU277" s="141" t="s">
        <v>88</v>
      </c>
      <c r="AY277" s="17" t="s">
        <v>187</v>
      </c>
      <c r="BE277" s="142">
        <f t="shared" si="44"/>
        <v>0</v>
      </c>
      <c r="BF277" s="142">
        <f t="shared" si="45"/>
        <v>0</v>
      </c>
      <c r="BG277" s="142">
        <f t="shared" si="46"/>
        <v>0</v>
      </c>
      <c r="BH277" s="142">
        <f t="shared" si="47"/>
        <v>0</v>
      </c>
      <c r="BI277" s="142">
        <f t="shared" si="48"/>
        <v>0</v>
      </c>
      <c r="BJ277" s="17" t="s">
        <v>86</v>
      </c>
      <c r="BK277" s="142">
        <f t="shared" si="49"/>
        <v>0</v>
      </c>
      <c r="BL277" s="17" t="s">
        <v>395</v>
      </c>
      <c r="BM277" s="141" t="s">
        <v>1037</v>
      </c>
    </row>
    <row r="278" spans="2:65" s="1" customFormat="1" ht="16.5" customHeight="1" x14ac:dyDescent="0.2">
      <c r="B278" s="33"/>
      <c r="C278" s="164" t="s">
        <v>568</v>
      </c>
      <c r="D278" s="164" t="s">
        <v>213</v>
      </c>
      <c r="E278" s="165" t="s">
        <v>672</v>
      </c>
      <c r="F278" s="166" t="s">
        <v>673</v>
      </c>
      <c r="G278" s="167" t="s">
        <v>204</v>
      </c>
      <c r="H278" s="168">
        <v>3</v>
      </c>
      <c r="I278" s="169"/>
      <c r="J278" s="170">
        <f t="shared" si="40"/>
        <v>0</v>
      </c>
      <c r="K278" s="166" t="s">
        <v>192</v>
      </c>
      <c r="L278" s="171"/>
      <c r="M278" s="172" t="s">
        <v>35</v>
      </c>
      <c r="N278" s="173" t="s">
        <v>50</v>
      </c>
      <c r="P278" s="139">
        <f t="shared" si="41"/>
        <v>0</v>
      </c>
      <c r="Q278" s="139">
        <v>0</v>
      </c>
      <c r="R278" s="139">
        <f t="shared" si="42"/>
        <v>0</v>
      </c>
      <c r="S278" s="139">
        <v>0</v>
      </c>
      <c r="T278" s="140">
        <f t="shared" si="43"/>
        <v>0</v>
      </c>
      <c r="AR278" s="141" t="s">
        <v>395</v>
      </c>
      <c r="AT278" s="141" t="s">
        <v>213</v>
      </c>
      <c r="AU278" s="141" t="s">
        <v>88</v>
      </c>
      <c r="AY278" s="17" t="s">
        <v>187</v>
      </c>
      <c r="BE278" s="142">
        <f t="shared" si="44"/>
        <v>0</v>
      </c>
      <c r="BF278" s="142">
        <f t="shared" si="45"/>
        <v>0</v>
      </c>
      <c r="BG278" s="142">
        <f t="shared" si="46"/>
        <v>0</v>
      </c>
      <c r="BH278" s="142">
        <f t="shared" si="47"/>
        <v>0</v>
      </c>
      <c r="BI278" s="142">
        <f t="shared" si="48"/>
        <v>0</v>
      </c>
      <c r="BJ278" s="17" t="s">
        <v>86</v>
      </c>
      <c r="BK278" s="142">
        <f t="shared" si="49"/>
        <v>0</v>
      </c>
      <c r="BL278" s="17" t="s">
        <v>395</v>
      </c>
      <c r="BM278" s="141" t="s">
        <v>1038</v>
      </c>
    </row>
    <row r="279" spans="2:65" s="11" customFormat="1" ht="25.9" customHeight="1" x14ac:dyDescent="0.2">
      <c r="B279" s="120"/>
      <c r="D279" s="121" t="s">
        <v>78</v>
      </c>
      <c r="E279" s="122" t="s">
        <v>683</v>
      </c>
      <c r="F279" s="122" t="s">
        <v>684</v>
      </c>
      <c r="I279" s="123"/>
      <c r="J279" s="124">
        <f>BK279</f>
        <v>0</v>
      </c>
      <c r="L279" s="120"/>
      <c r="M279" s="125"/>
      <c r="P279" s="126">
        <f>SUM(P280:P284)</f>
        <v>0</v>
      </c>
      <c r="R279" s="126">
        <f>SUM(R280:R284)</f>
        <v>0</v>
      </c>
      <c r="T279" s="127">
        <f>SUM(T280:T284)</f>
        <v>0</v>
      </c>
      <c r="AR279" s="121" t="s">
        <v>86</v>
      </c>
      <c r="AT279" s="128" t="s">
        <v>78</v>
      </c>
      <c r="AU279" s="128" t="s">
        <v>79</v>
      </c>
      <c r="AY279" s="121" t="s">
        <v>187</v>
      </c>
      <c r="BK279" s="129">
        <f>SUM(BK280:BK284)</f>
        <v>0</v>
      </c>
    </row>
    <row r="280" spans="2:65" s="1" customFormat="1" ht="16.5" customHeight="1" x14ac:dyDescent="0.2">
      <c r="B280" s="33"/>
      <c r="C280" s="130" t="s">
        <v>572</v>
      </c>
      <c r="D280" s="130" t="s">
        <v>188</v>
      </c>
      <c r="E280" s="131" t="s">
        <v>686</v>
      </c>
      <c r="F280" s="132" t="s">
        <v>687</v>
      </c>
      <c r="G280" s="133" t="s">
        <v>204</v>
      </c>
      <c r="H280" s="134">
        <v>20</v>
      </c>
      <c r="I280" s="135"/>
      <c r="J280" s="136">
        <f>ROUND(I280*H280,2)</f>
        <v>0</v>
      </c>
      <c r="K280" s="132" t="s">
        <v>192</v>
      </c>
      <c r="L280" s="33"/>
      <c r="M280" s="137" t="s">
        <v>35</v>
      </c>
      <c r="N280" s="138" t="s">
        <v>50</v>
      </c>
      <c r="P280" s="139">
        <f>O280*H280</f>
        <v>0</v>
      </c>
      <c r="Q280" s="139">
        <v>0</v>
      </c>
      <c r="R280" s="139">
        <f>Q280*H280</f>
        <v>0</v>
      </c>
      <c r="S280" s="139">
        <v>0</v>
      </c>
      <c r="T280" s="140">
        <f>S280*H280</f>
        <v>0</v>
      </c>
      <c r="AR280" s="141" t="s">
        <v>86</v>
      </c>
      <c r="AT280" s="141" t="s">
        <v>188</v>
      </c>
      <c r="AU280" s="141" t="s">
        <v>86</v>
      </c>
      <c r="AY280" s="17" t="s">
        <v>187</v>
      </c>
      <c r="BE280" s="142">
        <f>IF(N280="základní",J280,0)</f>
        <v>0</v>
      </c>
      <c r="BF280" s="142">
        <f>IF(N280="snížená",J280,0)</f>
        <v>0</v>
      </c>
      <c r="BG280" s="142">
        <f>IF(N280="zákl. přenesená",J280,0)</f>
        <v>0</v>
      </c>
      <c r="BH280" s="142">
        <f>IF(N280="sníž. přenesená",J280,0)</f>
        <v>0</v>
      </c>
      <c r="BI280" s="142">
        <f>IF(N280="nulová",J280,0)</f>
        <v>0</v>
      </c>
      <c r="BJ280" s="17" t="s">
        <v>86</v>
      </c>
      <c r="BK280" s="142">
        <f>ROUND(I280*H280,2)</f>
        <v>0</v>
      </c>
      <c r="BL280" s="17" t="s">
        <v>86</v>
      </c>
      <c r="BM280" s="141" t="s">
        <v>1039</v>
      </c>
    </row>
    <row r="281" spans="2:65" s="1" customFormat="1" ht="16.5" customHeight="1" x14ac:dyDescent="0.2">
      <c r="B281" s="33"/>
      <c r="C281" s="130" t="s">
        <v>576</v>
      </c>
      <c r="D281" s="130" t="s">
        <v>188</v>
      </c>
      <c r="E281" s="131" t="s">
        <v>1040</v>
      </c>
      <c r="F281" s="132" t="s">
        <v>1041</v>
      </c>
      <c r="G281" s="133" t="s">
        <v>204</v>
      </c>
      <c r="H281" s="134">
        <v>1</v>
      </c>
      <c r="I281" s="135"/>
      <c r="J281" s="136">
        <f>ROUND(I281*H281,2)</f>
        <v>0</v>
      </c>
      <c r="K281" s="132" t="s">
        <v>192</v>
      </c>
      <c r="L281" s="33"/>
      <c r="M281" s="137" t="s">
        <v>35</v>
      </c>
      <c r="N281" s="138" t="s">
        <v>50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86</v>
      </c>
      <c r="AT281" s="141" t="s">
        <v>188</v>
      </c>
      <c r="AU281" s="141" t="s">
        <v>86</v>
      </c>
      <c r="AY281" s="17" t="s">
        <v>187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7" t="s">
        <v>86</v>
      </c>
      <c r="BK281" s="142">
        <f>ROUND(I281*H281,2)</f>
        <v>0</v>
      </c>
      <c r="BL281" s="17" t="s">
        <v>86</v>
      </c>
      <c r="BM281" s="141" t="s">
        <v>1042</v>
      </c>
    </row>
    <row r="282" spans="2:65" s="1" customFormat="1" ht="16.5" customHeight="1" x14ac:dyDescent="0.2">
      <c r="B282" s="33"/>
      <c r="C282" s="130" t="s">
        <v>581</v>
      </c>
      <c r="D282" s="130" t="s">
        <v>188</v>
      </c>
      <c r="E282" s="131" t="s">
        <v>1043</v>
      </c>
      <c r="F282" s="132" t="s">
        <v>1044</v>
      </c>
      <c r="G282" s="133" t="s">
        <v>204</v>
      </c>
      <c r="H282" s="134">
        <v>1</v>
      </c>
      <c r="I282" s="135"/>
      <c r="J282" s="136">
        <f>ROUND(I282*H282,2)</f>
        <v>0</v>
      </c>
      <c r="K282" s="132" t="s">
        <v>192</v>
      </c>
      <c r="L282" s="33"/>
      <c r="M282" s="137" t="s">
        <v>35</v>
      </c>
      <c r="N282" s="138" t="s">
        <v>50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86</v>
      </c>
      <c r="AT282" s="141" t="s">
        <v>188</v>
      </c>
      <c r="AU282" s="141" t="s">
        <v>86</v>
      </c>
      <c r="AY282" s="17" t="s">
        <v>187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7" t="s">
        <v>86</v>
      </c>
      <c r="BK282" s="142">
        <f>ROUND(I282*H282,2)</f>
        <v>0</v>
      </c>
      <c r="BL282" s="17" t="s">
        <v>86</v>
      </c>
      <c r="BM282" s="141" t="s">
        <v>1045</v>
      </c>
    </row>
    <row r="283" spans="2:65" s="1" customFormat="1" ht="16.5" customHeight="1" x14ac:dyDescent="0.2">
      <c r="B283" s="33"/>
      <c r="C283" s="130" t="s">
        <v>585</v>
      </c>
      <c r="D283" s="130" t="s">
        <v>188</v>
      </c>
      <c r="E283" s="131" t="s">
        <v>698</v>
      </c>
      <c r="F283" s="132" t="s">
        <v>699</v>
      </c>
      <c r="G283" s="133" t="s">
        <v>204</v>
      </c>
      <c r="H283" s="134">
        <v>1</v>
      </c>
      <c r="I283" s="135"/>
      <c r="J283" s="136">
        <f>ROUND(I283*H283,2)</f>
        <v>0</v>
      </c>
      <c r="K283" s="132" t="s">
        <v>192</v>
      </c>
      <c r="L283" s="33"/>
      <c r="M283" s="137" t="s">
        <v>35</v>
      </c>
      <c r="N283" s="138" t="s">
        <v>50</v>
      </c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AR283" s="141" t="s">
        <v>86</v>
      </c>
      <c r="AT283" s="141" t="s">
        <v>188</v>
      </c>
      <c r="AU283" s="141" t="s">
        <v>86</v>
      </c>
      <c r="AY283" s="17" t="s">
        <v>187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7" t="s">
        <v>86</v>
      </c>
      <c r="BK283" s="142">
        <f>ROUND(I283*H283,2)</f>
        <v>0</v>
      </c>
      <c r="BL283" s="17" t="s">
        <v>86</v>
      </c>
      <c r="BM283" s="141" t="s">
        <v>1046</v>
      </c>
    </row>
    <row r="284" spans="2:65" s="1" customFormat="1" ht="16.5" customHeight="1" x14ac:dyDescent="0.2">
      <c r="B284" s="33"/>
      <c r="C284" s="130" t="s">
        <v>590</v>
      </c>
      <c r="D284" s="130" t="s">
        <v>188</v>
      </c>
      <c r="E284" s="131" t="s">
        <v>1047</v>
      </c>
      <c r="F284" s="132" t="s">
        <v>1048</v>
      </c>
      <c r="G284" s="133" t="s">
        <v>204</v>
      </c>
      <c r="H284" s="134">
        <v>6</v>
      </c>
      <c r="I284" s="135"/>
      <c r="J284" s="136">
        <f>ROUND(I284*H284,2)</f>
        <v>0</v>
      </c>
      <c r="K284" s="132" t="s">
        <v>192</v>
      </c>
      <c r="L284" s="33"/>
      <c r="M284" s="137" t="s">
        <v>35</v>
      </c>
      <c r="N284" s="138" t="s">
        <v>50</v>
      </c>
      <c r="P284" s="139">
        <f>O284*H284</f>
        <v>0</v>
      </c>
      <c r="Q284" s="139">
        <v>0</v>
      </c>
      <c r="R284" s="139">
        <f>Q284*H284</f>
        <v>0</v>
      </c>
      <c r="S284" s="139">
        <v>0</v>
      </c>
      <c r="T284" s="140">
        <f>S284*H284</f>
        <v>0</v>
      </c>
      <c r="AR284" s="141" t="s">
        <v>86</v>
      </c>
      <c r="AT284" s="141" t="s">
        <v>188</v>
      </c>
      <c r="AU284" s="141" t="s">
        <v>86</v>
      </c>
      <c r="AY284" s="17" t="s">
        <v>187</v>
      </c>
      <c r="BE284" s="142">
        <f>IF(N284="základní",J284,0)</f>
        <v>0</v>
      </c>
      <c r="BF284" s="142">
        <f>IF(N284="snížená",J284,0)</f>
        <v>0</v>
      </c>
      <c r="BG284" s="142">
        <f>IF(N284="zákl. přenesená",J284,0)</f>
        <v>0</v>
      </c>
      <c r="BH284" s="142">
        <f>IF(N284="sníž. přenesená",J284,0)</f>
        <v>0</v>
      </c>
      <c r="BI284" s="142">
        <f>IF(N284="nulová",J284,0)</f>
        <v>0</v>
      </c>
      <c r="BJ284" s="17" t="s">
        <v>86</v>
      </c>
      <c r="BK284" s="142">
        <f>ROUND(I284*H284,2)</f>
        <v>0</v>
      </c>
      <c r="BL284" s="17" t="s">
        <v>86</v>
      </c>
      <c r="BM284" s="141" t="s">
        <v>1049</v>
      </c>
    </row>
    <row r="285" spans="2:65" s="11" customFormat="1" ht="25.9" customHeight="1" x14ac:dyDescent="0.2">
      <c r="B285" s="120"/>
      <c r="D285" s="121" t="s">
        <v>78</v>
      </c>
      <c r="E285" s="122" t="s">
        <v>714</v>
      </c>
      <c r="F285" s="122" t="s">
        <v>715</v>
      </c>
      <c r="I285" s="123"/>
      <c r="J285" s="124">
        <f>BK285</f>
        <v>0</v>
      </c>
      <c r="L285" s="120"/>
      <c r="M285" s="125"/>
      <c r="P285" s="126">
        <f>SUM(P286:P294)</f>
        <v>0</v>
      </c>
      <c r="R285" s="126">
        <f>SUM(R286:R294)</f>
        <v>0</v>
      </c>
      <c r="T285" s="127">
        <f>SUM(T286:T294)</f>
        <v>0</v>
      </c>
      <c r="AR285" s="121" t="s">
        <v>86</v>
      </c>
      <c r="AT285" s="128" t="s">
        <v>78</v>
      </c>
      <c r="AU285" s="128" t="s">
        <v>79</v>
      </c>
      <c r="AY285" s="121" t="s">
        <v>187</v>
      </c>
      <c r="BK285" s="129">
        <f>SUM(BK286:BK294)</f>
        <v>0</v>
      </c>
    </row>
    <row r="286" spans="2:65" s="1" customFormat="1" ht="24.2" customHeight="1" x14ac:dyDescent="0.2">
      <c r="B286" s="33"/>
      <c r="C286" s="130" t="s">
        <v>594</v>
      </c>
      <c r="D286" s="130" t="s">
        <v>188</v>
      </c>
      <c r="E286" s="131" t="s">
        <v>746</v>
      </c>
      <c r="F286" s="132" t="s">
        <v>747</v>
      </c>
      <c r="G286" s="133" t="s">
        <v>204</v>
      </c>
      <c r="H286" s="134">
        <v>1</v>
      </c>
      <c r="I286" s="135"/>
      <c r="J286" s="136">
        <f t="shared" ref="J286:J294" si="50">ROUND(I286*H286,2)</f>
        <v>0</v>
      </c>
      <c r="K286" s="132" t="s">
        <v>192</v>
      </c>
      <c r="L286" s="33"/>
      <c r="M286" s="137" t="s">
        <v>35</v>
      </c>
      <c r="N286" s="138" t="s">
        <v>50</v>
      </c>
      <c r="P286" s="139">
        <f t="shared" ref="P286:P294" si="51">O286*H286</f>
        <v>0</v>
      </c>
      <c r="Q286" s="139">
        <v>0</v>
      </c>
      <c r="R286" s="139">
        <f t="shared" ref="R286:R294" si="52">Q286*H286</f>
        <v>0</v>
      </c>
      <c r="S286" s="139">
        <v>0</v>
      </c>
      <c r="T286" s="140">
        <f t="shared" ref="T286:T294" si="53">S286*H286</f>
        <v>0</v>
      </c>
      <c r="AR286" s="141" t="s">
        <v>205</v>
      </c>
      <c r="AT286" s="141" t="s">
        <v>188</v>
      </c>
      <c r="AU286" s="141" t="s">
        <v>86</v>
      </c>
      <c r="AY286" s="17" t="s">
        <v>187</v>
      </c>
      <c r="BE286" s="142">
        <f t="shared" ref="BE286:BE294" si="54">IF(N286="základní",J286,0)</f>
        <v>0</v>
      </c>
      <c r="BF286" s="142">
        <f t="shared" ref="BF286:BF294" si="55">IF(N286="snížená",J286,0)</f>
        <v>0</v>
      </c>
      <c r="BG286" s="142">
        <f t="shared" ref="BG286:BG294" si="56">IF(N286="zákl. přenesená",J286,0)</f>
        <v>0</v>
      </c>
      <c r="BH286" s="142">
        <f t="shared" ref="BH286:BH294" si="57">IF(N286="sníž. přenesená",J286,0)</f>
        <v>0</v>
      </c>
      <c r="BI286" s="142">
        <f t="shared" ref="BI286:BI294" si="58">IF(N286="nulová",J286,0)</f>
        <v>0</v>
      </c>
      <c r="BJ286" s="17" t="s">
        <v>86</v>
      </c>
      <c r="BK286" s="142">
        <f t="shared" ref="BK286:BK294" si="59">ROUND(I286*H286,2)</f>
        <v>0</v>
      </c>
      <c r="BL286" s="17" t="s">
        <v>205</v>
      </c>
      <c r="BM286" s="141" t="s">
        <v>1050</v>
      </c>
    </row>
    <row r="287" spans="2:65" s="1" customFormat="1" ht="44.25" customHeight="1" x14ac:dyDescent="0.2">
      <c r="B287" s="33"/>
      <c r="C287" s="130" t="s">
        <v>598</v>
      </c>
      <c r="D287" s="130" t="s">
        <v>188</v>
      </c>
      <c r="E287" s="131" t="s">
        <v>750</v>
      </c>
      <c r="F287" s="132" t="s">
        <v>751</v>
      </c>
      <c r="G287" s="133" t="s">
        <v>204</v>
      </c>
      <c r="H287" s="134">
        <v>1</v>
      </c>
      <c r="I287" s="135"/>
      <c r="J287" s="136">
        <f t="shared" si="50"/>
        <v>0</v>
      </c>
      <c r="K287" s="132" t="s">
        <v>192</v>
      </c>
      <c r="L287" s="33"/>
      <c r="M287" s="137" t="s">
        <v>35</v>
      </c>
      <c r="N287" s="138" t="s">
        <v>50</v>
      </c>
      <c r="P287" s="139">
        <f t="shared" si="51"/>
        <v>0</v>
      </c>
      <c r="Q287" s="139">
        <v>0</v>
      </c>
      <c r="R287" s="139">
        <f t="shared" si="52"/>
        <v>0</v>
      </c>
      <c r="S287" s="139">
        <v>0</v>
      </c>
      <c r="T287" s="140">
        <f t="shared" si="53"/>
        <v>0</v>
      </c>
      <c r="AR287" s="141" t="s">
        <v>205</v>
      </c>
      <c r="AT287" s="141" t="s">
        <v>188</v>
      </c>
      <c r="AU287" s="141" t="s">
        <v>86</v>
      </c>
      <c r="AY287" s="17" t="s">
        <v>187</v>
      </c>
      <c r="BE287" s="142">
        <f t="shared" si="54"/>
        <v>0</v>
      </c>
      <c r="BF287" s="142">
        <f t="shared" si="55"/>
        <v>0</v>
      </c>
      <c r="BG287" s="142">
        <f t="shared" si="56"/>
        <v>0</v>
      </c>
      <c r="BH287" s="142">
        <f t="shared" si="57"/>
        <v>0</v>
      </c>
      <c r="BI287" s="142">
        <f t="shared" si="58"/>
        <v>0</v>
      </c>
      <c r="BJ287" s="17" t="s">
        <v>86</v>
      </c>
      <c r="BK287" s="142">
        <f t="shared" si="59"/>
        <v>0</v>
      </c>
      <c r="BL287" s="17" t="s">
        <v>205</v>
      </c>
      <c r="BM287" s="141" t="s">
        <v>1051</v>
      </c>
    </row>
    <row r="288" spans="2:65" s="1" customFormat="1" ht="16.5" customHeight="1" x14ac:dyDescent="0.2">
      <c r="B288" s="33"/>
      <c r="C288" s="130" t="s">
        <v>602</v>
      </c>
      <c r="D288" s="130" t="s">
        <v>188</v>
      </c>
      <c r="E288" s="131" t="s">
        <v>754</v>
      </c>
      <c r="F288" s="132" t="s">
        <v>755</v>
      </c>
      <c r="G288" s="133" t="s">
        <v>204</v>
      </c>
      <c r="H288" s="134">
        <v>1</v>
      </c>
      <c r="I288" s="135"/>
      <c r="J288" s="136">
        <f t="shared" si="50"/>
        <v>0</v>
      </c>
      <c r="K288" s="132" t="s">
        <v>192</v>
      </c>
      <c r="L288" s="33"/>
      <c r="M288" s="137" t="s">
        <v>35</v>
      </c>
      <c r="N288" s="138" t="s">
        <v>50</v>
      </c>
      <c r="P288" s="139">
        <f t="shared" si="51"/>
        <v>0</v>
      </c>
      <c r="Q288" s="139">
        <v>0</v>
      </c>
      <c r="R288" s="139">
        <f t="shared" si="52"/>
        <v>0</v>
      </c>
      <c r="S288" s="139">
        <v>0</v>
      </c>
      <c r="T288" s="140">
        <f t="shared" si="53"/>
        <v>0</v>
      </c>
      <c r="AR288" s="141" t="s">
        <v>205</v>
      </c>
      <c r="AT288" s="141" t="s">
        <v>188</v>
      </c>
      <c r="AU288" s="141" t="s">
        <v>86</v>
      </c>
      <c r="AY288" s="17" t="s">
        <v>187</v>
      </c>
      <c r="BE288" s="142">
        <f t="shared" si="54"/>
        <v>0</v>
      </c>
      <c r="BF288" s="142">
        <f t="shared" si="55"/>
        <v>0</v>
      </c>
      <c r="BG288" s="142">
        <f t="shared" si="56"/>
        <v>0</v>
      </c>
      <c r="BH288" s="142">
        <f t="shared" si="57"/>
        <v>0</v>
      </c>
      <c r="BI288" s="142">
        <f t="shared" si="58"/>
        <v>0</v>
      </c>
      <c r="BJ288" s="17" t="s">
        <v>86</v>
      </c>
      <c r="BK288" s="142">
        <f t="shared" si="59"/>
        <v>0</v>
      </c>
      <c r="BL288" s="17" t="s">
        <v>205</v>
      </c>
      <c r="BM288" s="141" t="s">
        <v>1052</v>
      </c>
    </row>
    <row r="289" spans="2:65" s="1" customFormat="1" ht="21.75" customHeight="1" x14ac:dyDescent="0.2">
      <c r="B289" s="33"/>
      <c r="C289" s="130" t="s">
        <v>606</v>
      </c>
      <c r="D289" s="130" t="s">
        <v>188</v>
      </c>
      <c r="E289" s="131" t="s">
        <v>758</v>
      </c>
      <c r="F289" s="132" t="s">
        <v>759</v>
      </c>
      <c r="G289" s="133" t="s">
        <v>204</v>
      </c>
      <c r="H289" s="134">
        <v>1</v>
      </c>
      <c r="I289" s="135"/>
      <c r="J289" s="136">
        <f t="shared" si="50"/>
        <v>0</v>
      </c>
      <c r="K289" s="132" t="s">
        <v>192</v>
      </c>
      <c r="L289" s="33"/>
      <c r="M289" s="137" t="s">
        <v>35</v>
      </c>
      <c r="N289" s="138" t="s">
        <v>50</v>
      </c>
      <c r="P289" s="139">
        <f t="shared" si="51"/>
        <v>0</v>
      </c>
      <c r="Q289" s="139">
        <v>0</v>
      </c>
      <c r="R289" s="139">
        <f t="shared" si="52"/>
        <v>0</v>
      </c>
      <c r="S289" s="139">
        <v>0</v>
      </c>
      <c r="T289" s="140">
        <f t="shared" si="53"/>
        <v>0</v>
      </c>
      <c r="AR289" s="141" t="s">
        <v>205</v>
      </c>
      <c r="AT289" s="141" t="s">
        <v>188</v>
      </c>
      <c r="AU289" s="141" t="s">
        <v>86</v>
      </c>
      <c r="AY289" s="17" t="s">
        <v>187</v>
      </c>
      <c r="BE289" s="142">
        <f t="shared" si="54"/>
        <v>0</v>
      </c>
      <c r="BF289" s="142">
        <f t="shared" si="55"/>
        <v>0</v>
      </c>
      <c r="BG289" s="142">
        <f t="shared" si="56"/>
        <v>0</v>
      </c>
      <c r="BH289" s="142">
        <f t="shared" si="57"/>
        <v>0</v>
      </c>
      <c r="BI289" s="142">
        <f t="shared" si="58"/>
        <v>0</v>
      </c>
      <c r="BJ289" s="17" t="s">
        <v>86</v>
      </c>
      <c r="BK289" s="142">
        <f t="shared" si="59"/>
        <v>0</v>
      </c>
      <c r="BL289" s="17" t="s">
        <v>205</v>
      </c>
      <c r="BM289" s="141" t="s">
        <v>1053</v>
      </c>
    </row>
    <row r="290" spans="2:65" s="1" customFormat="1" ht="37.9" customHeight="1" x14ac:dyDescent="0.2">
      <c r="B290" s="33"/>
      <c r="C290" s="130" t="s">
        <v>610</v>
      </c>
      <c r="D290" s="130" t="s">
        <v>188</v>
      </c>
      <c r="E290" s="131" t="s">
        <v>717</v>
      </c>
      <c r="F290" s="132" t="s">
        <v>718</v>
      </c>
      <c r="G290" s="133" t="s">
        <v>204</v>
      </c>
      <c r="H290" s="134">
        <v>1</v>
      </c>
      <c r="I290" s="135"/>
      <c r="J290" s="136">
        <f t="shared" si="50"/>
        <v>0</v>
      </c>
      <c r="K290" s="132" t="s">
        <v>192</v>
      </c>
      <c r="L290" s="33"/>
      <c r="M290" s="137" t="s">
        <v>35</v>
      </c>
      <c r="N290" s="138" t="s">
        <v>50</v>
      </c>
      <c r="P290" s="139">
        <f t="shared" si="51"/>
        <v>0</v>
      </c>
      <c r="Q290" s="139">
        <v>0</v>
      </c>
      <c r="R290" s="139">
        <f t="shared" si="52"/>
        <v>0</v>
      </c>
      <c r="S290" s="139">
        <v>0</v>
      </c>
      <c r="T290" s="140">
        <f t="shared" si="53"/>
        <v>0</v>
      </c>
      <c r="AR290" s="141" t="s">
        <v>719</v>
      </c>
      <c r="AT290" s="141" t="s">
        <v>188</v>
      </c>
      <c r="AU290" s="141" t="s">
        <v>86</v>
      </c>
      <c r="AY290" s="17" t="s">
        <v>187</v>
      </c>
      <c r="BE290" s="142">
        <f t="shared" si="54"/>
        <v>0</v>
      </c>
      <c r="BF290" s="142">
        <f t="shared" si="55"/>
        <v>0</v>
      </c>
      <c r="BG290" s="142">
        <f t="shared" si="56"/>
        <v>0</v>
      </c>
      <c r="BH290" s="142">
        <f t="shared" si="57"/>
        <v>0</v>
      </c>
      <c r="BI290" s="142">
        <f t="shared" si="58"/>
        <v>0</v>
      </c>
      <c r="BJ290" s="17" t="s">
        <v>86</v>
      </c>
      <c r="BK290" s="142">
        <f t="shared" si="59"/>
        <v>0</v>
      </c>
      <c r="BL290" s="17" t="s">
        <v>719</v>
      </c>
      <c r="BM290" s="141" t="s">
        <v>1054</v>
      </c>
    </row>
    <row r="291" spans="2:65" s="1" customFormat="1" ht="33" customHeight="1" x14ac:dyDescent="0.2">
      <c r="B291" s="33"/>
      <c r="C291" s="130" t="s">
        <v>614</v>
      </c>
      <c r="D291" s="130" t="s">
        <v>188</v>
      </c>
      <c r="E291" s="131" t="s">
        <v>722</v>
      </c>
      <c r="F291" s="132" t="s">
        <v>723</v>
      </c>
      <c r="G291" s="133" t="s">
        <v>204</v>
      </c>
      <c r="H291" s="134">
        <v>1</v>
      </c>
      <c r="I291" s="135"/>
      <c r="J291" s="136">
        <f t="shared" si="50"/>
        <v>0</v>
      </c>
      <c r="K291" s="132" t="s">
        <v>192</v>
      </c>
      <c r="L291" s="33"/>
      <c r="M291" s="137" t="s">
        <v>35</v>
      </c>
      <c r="N291" s="138" t="s">
        <v>50</v>
      </c>
      <c r="P291" s="139">
        <f t="shared" si="51"/>
        <v>0</v>
      </c>
      <c r="Q291" s="139">
        <v>0</v>
      </c>
      <c r="R291" s="139">
        <f t="shared" si="52"/>
        <v>0</v>
      </c>
      <c r="S291" s="139">
        <v>0</v>
      </c>
      <c r="T291" s="140">
        <f t="shared" si="53"/>
        <v>0</v>
      </c>
      <c r="AR291" s="141" t="s">
        <v>719</v>
      </c>
      <c r="AT291" s="141" t="s">
        <v>188</v>
      </c>
      <c r="AU291" s="141" t="s">
        <v>86</v>
      </c>
      <c r="AY291" s="17" t="s">
        <v>187</v>
      </c>
      <c r="BE291" s="142">
        <f t="shared" si="54"/>
        <v>0</v>
      </c>
      <c r="BF291" s="142">
        <f t="shared" si="55"/>
        <v>0</v>
      </c>
      <c r="BG291" s="142">
        <f t="shared" si="56"/>
        <v>0</v>
      </c>
      <c r="BH291" s="142">
        <f t="shared" si="57"/>
        <v>0</v>
      </c>
      <c r="BI291" s="142">
        <f t="shared" si="58"/>
        <v>0</v>
      </c>
      <c r="BJ291" s="17" t="s">
        <v>86</v>
      </c>
      <c r="BK291" s="142">
        <f t="shared" si="59"/>
        <v>0</v>
      </c>
      <c r="BL291" s="17" t="s">
        <v>719</v>
      </c>
      <c r="BM291" s="141" t="s">
        <v>1055</v>
      </c>
    </row>
    <row r="292" spans="2:65" s="1" customFormat="1" ht="33" customHeight="1" x14ac:dyDescent="0.2">
      <c r="B292" s="33"/>
      <c r="C292" s="130" t="s">
        <v>619</v>
      </c>
      <c r="D292" s="130" t="s">
        <v>188</v>
      </c>
      <c r="E292" s="131" t="s">
        <v>726</v>
      </c>
      <c r="F292" s="132" t="s">
        <v>727</v>
      </c>
      <c r="G292" s="133" t="s">
        <v>204</v>
      </c>
      <c r="H292" s="134">
        <v>1</v>
      </c>
      <c r="I292" s="135"/>
      <c r="J292" s="136">
        <f t="shared" si="50"/>
        <v>0</v>
      </c>
      <c r="K292" s="132" t="s">
        <v>192</v>
      </c>
      <c r="L292" s="33"/>
      <c r="M292" s="137" t="s">
        <v>35</v>
      </c>
      <c r="N292" s="138" t="s">
        <v>50</v>
      </c>
      <c r="P292" s="139">
        <f t="shared" si="51"/>
        <v>0</v>
      </c>
      <c r="Q292" s="139">
        <v>0</v>
      </c>
      <c r="R292" s="139">
        <f t="shared" si="52"/>
        <v>0</v>
      </c>
      <c r="S292" s="139">
        <v>0</v>
      </c>
      <c r="T292" s="140">
        <f t="shared" si="53"/>
        <v>0</v>
      </c>
      <c r="AR292" s="141" t="s">
        <v>719</v>
      </c>
      <c r="AT292" s="141" t="s">
        <v>188</v>
      </c>
      <c r="AU292" s="141" t="s">
        <v>86</v>
      </c>
      <c r="AY292" s="17" t="s">
        <v>187</v>
      </c>
      <c r="BE292" s="142">
        <f t="shared" si="54"/>
        <v>0</v>
      </c>
      <c r="BF292" s="142">
        <f t="shared" si="55"/>
        <v>0</v>
      </c>
      <c r="BG292" s="142">
        <f t="shared" si="56"/>
        <v>0</v>
      </c>
      <c r="BH292" s="142">
        <f t="shared" si="57"/>
        <v>0</v>
      </c>
      <c r="BI292" s="142">
        <f t="shared" si="58"/>
        <v>0</v>
      </c>
      <c r="BJ292" s="17" t="s">
        <v>86</v>
      </c>
      <c r="BK292" s="142">
        <f t="shared" si="59"/>
        <v>0</v>
      </c>
      <c r="BL292" s="17" t="s">
        <v>719</v>
      </c>
      <c r="BM292" s="141" t="s">
        <v>1056</v>
      </c>
    </row>
    <row r="293" spans="2:65" s="1" customFormat="1" ht="44.25" customHeight="1" x14ac:dyDescent="0.2">
      <c r="B293" s="33"/>
      <c r="C293" s="130" t="s">
        <v>623</v>
      </c>
      <c r="D293" s="130" t="s">
        <v>188</v>
      </c>
      <c r="E293" s="131" t="s">
        <v>1057</v>
      </c>
      <c r="F293" s="132" t="s">
        <v>1058</v>
      </c>
      <c r="G293" s="133" t="s">
        <v>204</v>
      </c>
      <c r="H293" s="134">
        <v>1</v>
      </c>
      <c r="I293" s="135"/>
      <c r="J293" s="136">
        <f t="shared" si="50"/>
        <v>0</v>
      </c>
      <c r="K293" s="132" t="s">
        <v>192</v>
      </c>
      <c r="L293" s="33"/>
      <c r="M293" s="137" t="s">
        <v>35</v>
      </c>
      <c r="N293" s="138" t="s">
        <v>50</v>
      </c>
      <c r="P293" s="139">
        <f t="shared" si="51"/>
        <v>0</v>
      </c>
      <c r="Q293" s="139">
        <v>0</v>
      </c>
      <c r="R293" s="139">
        <f t="shared" si="52"/>
        <v>0</v>
      </c>
      <c r="S293" s="139">
        <v>0</v>
      </c>
      <c r="T293" s="140">
        <f t="shared" si="53"/>
        <v>0</v>
      </c>
      <c r="AR293" s="141" t="s">
        <v>205</v>
      </c>
      <c r="AT293" s="141" t="s">
        <v>188</v>
      </c>
      <c r="AU293" s="141" t="s">
        <v>86</v>
      </c>
      <c r="AY293" s="17" t="s">
        <v>187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7" t="s">
        <v>86</v>
      </c>
      <c r="BK293" s="142">
        <f t="shared" si="59"/>
        <v>0</v>
      </c>
      <c r="BL293" s="17" t="s">
        <v>205</v>
      </c>
      <c r="BM293" s="141" t="s">
        <v>1059</v>
      </c>
    </row>
    <row r="294" spans="2:65" s="1" customFormat="1" ht="24.2" customHeight="1" x14ac:dyDescent="0.2">
      <c r="B294" s="33"/>
      <c r="C294" s="130" t="s">
        <v>627</v>
      </c>
      <c r="D294" s="130" t="s">
        <v>188</v>
      </c>
      <c r="E294" s="131" t="s">
        <v>1060</v>
      </c>
      <c r="F294" s="132" t="s">
        <v>1061</v>
      </c>
      <c r="G294" s="133" t="s">
        <v>204</v>
      </c>
      <c r="H294" s="134">
        <v>1</v>
      </c>
      <c r="I294" s="135"/>
      <c r="J294" s="136">
        <f t="shared" si="50"/>
        <v>0</v>
      </c>
      <c r="K294" s="132" t="s">
        <v>192</v>
      </c>
      <c r="L294" s="33"/>
      <c r="M294" s="179" t="s">
        <v>35</v>
      </c>
      <c r="N294" s="180" t="s">
        <v>50</v>
      </c>
      <c r="O294" s="181"/>
      <c r="P294" s="182">
        <f t="shared" si="51"/>
        <v>0</v>
      </c>
      <c r="Q294" s="182">
        <v>0</v>
      </c>
      <c r="R294" s="182">
        <f t="shared" si="52"/>
        <v>0</v>
      </c>
      <c r="S294" s="182">
        <v>0</v>
      </c>
      <c r="T294" s="183">
        <f t="shared" si="53"/>
        <v>0</v>
      </c>
      <c r="AR294" s="141" t="s">
        <v>205</v>
      </c>
      <c r="AT294" s="141" t="s">
        <v>188</v>
      </c>
      <c r="AU294" s="141" t="s">
        <v>86</v>
      </c>
      <c r="AY294" s="17" t="s">
        <v>187</v>
      </c>
      <c r="BE294" s="142">
        <f t="shared" si="54"/>
        <v>0</v>
      </c>
      <c r="BF294" s="142">
        <f t="shared" si="55"/>
        <v>0</v>
      </c>
      <c r="BG294" s="142">
        <f t="shared" si="56"/>
        <v>0</v>
      </c>
      <c r="BH294" s="142">
        <f t="shared" si="57"/>
        <v>0</v>
      </c>
      <c r="BI294" s="142">
        <f t="shared" si="58"/>
        <v>0</v>
      </c>
      <c r="BJ294" s="17" t="s">
        <v>86</v>
      </c>
      <c r="BK294" s="142">
        <f t="shared" si="59"/>
        <v>0</v>
      </c>
      <c r="BL294" s="17" t="s">
        <v>205</v>
      </c>
      <c r="BM294" s="141" t="s">
        <v>1062</v>
      </c>
    </row>
    <row r="295" spans="2:65" s="1" customFormat="1" ht="6.95" customHeight="1" x14ac:dyDescent="0.2">
      <c r="B295" s="42"/>
      <c r="C295" s="43"/>
      <c r="D295" s="43"/>
      <c r="E295" s="43"/>
      <c r="F295" s="43"/>
      <c r="G295" s="43"/>
      <c r="H295" s="43"/>
      <c r="I295" s="43"/>
      <c r="J295" s="43"/>
      <c r="K295" s="43"/>
      <c r="L295" s="33"/>
    </row>
  </sheetData>
  <sheetProtection algorithmName="SHA-512" hashValue="3RioOIDzanO9TS5EaOfBgW8riqo7uZhqU8VhDobAJDZRlg9GgaLM04YlkA90o188VpXOpPLtJ1ytUqy9NQk9cg==" saltValue="UQYscwzFftv3hIo/ZjdoGxePJesmcartDx4CWg7WGJX4OJgZrOxCYfVmwNXf9emD0tEHAsdiKSMreqoVOpAs4Q==" spinCount="100000" sheet="1" objects="1" scenarios="1" formatColumns="0" formatRows="0" autoFilter="0"/>
  <autoFilter ref="C94:K294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3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897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761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898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ROUND((SUM(BE91:BE202)),  2)</f>
        <v>0</v>
      </c>
      <c r="I35" s="94">
        <v>0.21</v>
      </c>
      <c r="J35" s="84">
        <f>ROUND(((SUM(BE91:BE202))*I35),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ROUND((SUM(BF91:BF202)),  2)</f>
        <v>0</v>
      </c>
      <c r="I36" s="94">
        <v>0.15</v>
      </c>
      <c r="J36" s="84">
        <f>ROUND(((SUM(BF91:BF202))*I36),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ROUND((SUM(BG91:BG202)),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ROUND((SUM(BH91:BH202)),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ROUND((SUM(BI91:BI202)),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897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Zemní práce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26,470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763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764</v>
      </c>
      <c r="E66" s="110"/>
      <c r="F66" s="110"/>
      <c r="G66" s="110"/>
      <c r="H66" s="110"/>
      <c r="I66" s="110"/>
      <c r="J66" s="111">
        <f>J101</f>
        <v>0</v>
      </c>
      <c r="L66" s="108"/>
    </row>
    <row r="67" spans="2:12" s="9" customFormat="1" ht="19.899999999999999" hidden="1" customHeight="1" x14ac:dyDescent="0.2">
      <c r="B67" s="108"/>
      <c r="D67" s="109" t="s">
        <v>765</v>
      </c>
      <c r="E67" s="110"/>
      <c r="F67" s="110"/>
      <c r="G67" s="110"/>
      <c r="H67" s="110"/>
      <c r="I67" s="110"/>
      <c r="J67" s="111">
        <f>J109</f>
        <v>0</v>
      </c>
      <c r="L67" s="108"/>
    </row>
    <row r="68" spans="2:12" s="8" customFormat="1" ht="24.95" hidden="1" customHeight="1" x14ac:dyDescent="0.2">
      <c r="B68" s="104"/>
      <c r="D68" s="105" t="s">
        <v>766</v>
      </c>
      <c r="E68" s="106"/>
      <c r="F68" s="106"/>
      <c r="G68" s="106"/>
      <c r="H68" s="106"/>
      <c r="I68" s="106"/>
      <c r="J68" s="107">
        <f>J134</f>
        <v>0</v>
      </c>
      <c r="L68" s="104"/>
    </row>
    <row r="69" spans="2:12" s="9" customFormat="1" ht="19.899999999999999" hidden="1" customHeight="1" x14ac:dyDescent="0.2">
      <c r="B69" s="108"/>
      <c r="D69" s="109" t="s">
        <v>767</v>
      </c>
      <c r="E69" s="110"/>
      <c r="F69" s="110"/>
      <c r="G69" s="110"/>
      <c r="H69" s="110"/>
      <c r="I69" s="110"/>
      <c r="J69" s="111">
        <f>J135</f>
        <v>0</v>
      </c>
      <c r="L69" s="108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897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02 - Zemní práce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26,470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P92+P134</f>
        <v>0</v>
      </c>
      <c r="Q91" s="51"/>
      <c r="R91" s="117">
        <f>R92+R134</f>
        <v>15.53084</v>
      </c>
      <c r="S91" s="51"/>
      <c r="T91" s="118">
        <f>T92+T134</f>
        <v>4.9000000000000004</v>
      </c>
      <c r="AT91" s="17" t="s">
        <v>78</v>
      </c>
      <c r="AU91" s="17" t="s">
        <v>161</v>
      </c>
      <c r="BK91" s="119">
        <f>BK92+BK134</f>
        <v>0</v>
      </c>
    </row>
    <row r="92" spans="2:65" s="11" customFormat="1" ht="25.9" customHeight="1" x14ac:dyDescent="0.2">
      <c r="B92" s="120"/>
      <c r="D92" s="121" t="s">
        <v>78</v>
      </c>
      <c r="E92" s="122" t="s">
        <v>768</v>
      </c>
      <c r="F92" s="122" t="s">
        <v>769</v>
      </c>
      <c r="I92" s="123"/>
      <c r="J92" s="124">
        <f>BK92</f>
        <v>0</v>
      </c>
      <c r="L92" s="120"/>
      <c r="M92" s="125"/>
      <c r="P92" s="126">
        <f>P93+P101+P109</f>
        <v>0</v>
      </c>
      <c r="R92" s="126">
        <f>R93+R101+R109</f>
        <v>15.53084</v>
      </c>
      <c r="T92" s="127">
        <f>T93+T101+T109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BK93+BK101+BK109</f>
        <v>0</v>
      </c>
    </row>
    <row r="93" spans="2:65" s="11" customFormat="1" ht="22.9" customHeight="1" x14ac:dyDescent="0.2">
      <c r="B93" s="120"/>
      <c r="D93" s="121" t="s">
        <v>78</v>
      </c>
      <c r="E93" s="174" t="s">
        <v>770</v>
      </c>
      <c r="F93" s="174" t="s">
        <v>771</v>
      </c>
      <c r="I93" s="123"/>
      <c r="J93" s="175">
        <f>BK93</f>
        <v>0</v>
      </c>
      <c r="L93" s="120"/>
      <c r="M93" s="125"/>
      <c r="P93" s="126">
        <f>SUM(P94:P100)</f>
        <v>0</v>
      </c>
      <c r="R93" s="126">
        <f>SUM(R94:R100)</f>
        <v>1.7835000000000001</v>
      </c>
      <c r="T93" s="127">
        <f>SUM(T94:T100)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SUM(BK94:BK100)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781</v>
      </c>
      <c r="F94" s="166" t="s">
        <v>782</v>
      </c>
      <c r="G94" s="167" t="s">
        <v>191</v>
      </c>
      <c r="H94" s="168">
        <v>135</v>
      </c>
      <c r="I94" s="169"/>
      <c r="J94" s="170">
        <f>ROUND(I94*H94,2)</f>
        <v>0</v>
      </c>
      <c r="K94" s="166" t="s">
        <v>774</v>
      </c>
      <c r="L94" s="171"/>
      <c r="M94" s="172" t="s">
        <v>35</v>
      </c>
      <c r="N94" s="173" t="s">
        <v>50</v>
      </c>
      <c r="P94" s="139">
        <f>O94*H94</f>
        <v>0</v>
      </c>
      <c r="Q94" s="139">
        <v>1E-4</v>
      </c>
      <c r="R94" s="139">
        <f>Q94*H94</f>
        <v>1.35E-2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1063</v>
      </c>
    </row>
    <row r="95" spans="2:65" s="1" customFormat="1" ht="19.5" x14ac:dyDescent="0.2">
      <c r="B95" s="33"/>
      <c r="D95" s="144" t="s">
        <v>298</v>
      </c>
      <c r="F95" s="176" t="s">
        <v>784</v>
      </c>
      <c r="I95" s="177"/>
      <c r="L95" s="33"/>
      <c r="M95" s="178"/>
      <c r="T95" s="54"/>
      <c r="AT95" s="17" t="s">
        <v>298</v>
      </c>
      <c r="AU95" s="17" t="s">
        <v>88</v>
      </c>
    </row>
    <row r="96" spans="2:65" s="1" customFormat="1" ht="16.5" customHeight="1" x14ac:dyDescent="0.2">
      <c r="B96" s="33"/>
      <c r="C96" s="164" t="s">
        <v>88</v>
      </c>
      <c r="D96" s="164" t="s">
        <v>213</v>
      </c>
      <c r="E96" s="165" t="s">
        <v>772</v>
      </c>
      <c r="F96" s="166" t="s">
        <v>773</v>
      </c>
      <c r="G96" s="167" t="s">
        <v>204</v>
      </c>
      <c r="H96" s="168">
        <v>15</v>
      </c>
      <c r="I96" s="169"/>
      <c r="J96" s="170">
        <f>ROUND(I96*H96,2)</f>
        <v>0</v>
      </c>
      <c r="K96" s="166" t="s">
        <v>774</v>
      </c>
      <c r="L96" s="171"/>
      <c r="M96" s="172" t="s">
        <v>35</v>
      </c>
      <c r="N96" s="173" t="s">
        <v>50</v>
      </c>
      <c r="P96" s="139">
        <f>O96*H96</f>
        <v>0</v>
      </c>
      <c r="Q96" s="139">
        <v>0.11799999999999999</v>
      </c>
      <c r="R96" s="139">
        <f>Q96*H96</f>
        <v>1.77</v>
      </c>
      <c r="S96" s="139">
        <v>0</v>
      </c>
      <c r="T96" s="140">
        <f>S96*H96</f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7" t="s">
        <v>86</v>
      </c>
      <c r="BK96" s="142">
        <f>ROUND(I96*H96,2)</f>
        <v>0</v>
      </c>
      <c r="BL96" s="17" t="s">
        <v>217</v>
      </c>
      <c r="BM96" s="141" t="s">
        <v>1064</v>
      </c>
    </row>
    <row r="97" spans="2:65" s="1" customFormat="1" ht="19.5" x14ac:dyDescent="0.2">
      <c r="B97" s="33"/>
      <c r="D97" s="144" t="s">
        <v>298</v>
      </c>
      <c r="F97" s="176" t="s">
        <v>776</v>
      </c>
      <c r="I97" s="177"/>
      <c r="L97" s="33"/>
      <c r="M97" s="178"/>
      <c r="T97" s="54"/>
      <c r="AT97" s="17" t="s">
        <v>298</v>
      </c>
      <c r="AU97" s="17" t="s">
        <v>88</v>
      </c>
    </row>
    <row r="98" spans="2:65" s="12" customFormat="1" x14ac:dyDescent="0.2">
      <c r="B98" s="143"/>
      <c r="D98" s="144" t="s">
        <v>195</v>
      </c>
      <c r="E98" s="145" t="s">
        <v>35</v>
      </c>
      <c r="F98" s="146" t="s">
        <v>1065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88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65" s="13" customFormat="1" x14ac:dyDescent="0.2">
      <c r="B99" s="150"/>
      <c r="D99" s="144" t="s">
        <v>195</v>
      </c>
      <c r="E99" s="151" t="s">
        <v>35</v>
      </c>
      <c r="F99" s="152" t="s">
        <v>1066</v>
      </c>
      <c r="H99" s="153">
        <v>15</v>
      </c>
      <c r="I99" s="154"/>
      <c r="L99" s="150"/>
      <c r="M99" s="155"/>
      <c r="T99" s="156"/>
      <c r="AT99" s="151" t="s">
        <v>195</v>
      </c>
      <c r="AU99" s="151" t="s">
        <v>88</v>
      </c>
      <c r="AV99" s="13" t="s">
        <v>88</v>
      </c>
      <c r="AW99" s="13" t="s">
        <v>41</v>
      </c>
      <c r="AX99" s="13" t="s">
        <v>79</v>
      </c>
      <c r="AY99" s="151" t="s">
        <v>187</v>
      </c>
    </row>
    <row r="100" spans="2:65" s="14" customFormat="1" x14ac:dyDescent="0.2">
      <c r="B100" s="157"/>
      <c r="D100" s="144" t="s">
        <v>195</v>
      </c>
      <c r="E100" s="158" t="s">
        <v>35</v>
      </c>
      <c r="F100" s="159" t="s">
        <v>201</v>
      </c>
      <c r="H100" s="160">
        <v>15</v>
      </c>
      <c r="I100" s="161"/>
      <c r="L100" s="157"/>
      <c r="M100" s="162"/>
      <c r="T100" s="163"/>
      <c r="AT100" s="158" t="s">
        <v>195</v>
      </c>
      <c r="AU100" s="158" t="s">
        <v>88</v>
      </c>
      <c r="AV100" s="14" t="s">
        <v>193</v>
      </c>
      <c r="AW100" s="14" t="s">
        <v>41</v>
      </c>
      <c r="AX100" s="14" t="s">
        <v>86</v>
      </c>
      <c r="AY100" s="158" t="s">
        <v>187</v>
      </c>
    </row>
    <row r="101" spans="2:65" s="11" customFormat="1" ht="22.9" customHeight="1" x14ac:dyDescent="0.2">
      <c r="B101" s="120"/>
      <c r="D101" s="121" t="s">
        <v>78</v>
      </c>
      <c r="E101" s="174" t="s">
        <v>86</v>
      </c>
      <c r="F101" s="174" t="s">
        <v>95</v>
      </c>
      <c r="I101" s="123"/>
      <c r="J101" s="175">
        <f>BK101</f>
        <v>0</v>
      </c>
      <c r="L101" s="120"/>
      <c r="M101" s="125"/>
      <c r="P101" s="126">
        <f>SUM(P102:P108)</f>
        <v>0</v>
      </c>
      <c r="R101" s="126">
        <f>SUM(R102:R108)</f>
        <v>0.4032</v>
      </c>
      <c r="T101" s="127">
        <f>SUM(T102:T108)</f>
        <v>0</v>
      </c>
      <c r="AR101" s="121" t="s">
        <v>86</v>
      </c>
      <c r="AT101" s="128" t="s">
        <v>78</v>
      </c>
      <c r="AU101" s="128" t="s">
        <v>86</v>
      </c>
      <c r="AY101" s="121" t="s">
        <v>187</v>
      </c>
      <c r="BK101" s="129">
        <f>SUM(BK102:BK108)</f>
        <v>0</v>
      </c>
    </row>
    <row r="102" spans="2:65" s="1" customFormat="1" ht="24.2" customHeight="1" x14ac:dyDescent="0.2">
      <c r="B102" s="33"/>
      <c r="C102" s="130" t="s">
        <v>207</v>
      </c>
      <c r="D102" s="130" t="s">
        <v>188</v>
      </c>
      <c r="E102" s="131" t="s">
        <v>785</v>
      </c>
      <c r="F102" s="132" t="s">
        <v>786</v>
      </c>
      <c r="G102" s="133" t="s">
        <v>191</v>
      </c>
      <c r="H102" s="134">
        <v>112</v>
      </c>
      <c r="I102" s="135"/>
      <c r="J102" s="136">
        <f>ROUND(I102*H102,2)</f>
        <v>0</v>
      </c>
      <c r="K102" s="132" t="s">
        <v>774</v>
      </c>
      <c r="L102" s="33"/>
      <c r="M102" s="137" t="s">
        <v>35</v>
      </c>
      <c r="N102" s="138" t="s">
        <v>50</v>
      </c>
      <c r="P102" s="139">
        <f>O102*H102</f>
        <v>0</v>
      </c>
      <c r="Q102" s="139">
        <v>3.5999999999999999E-3</v>
      </c>
      <c r="R102" s="139">
        <f>Q102*H102</f>
        <v>0.4032</v>
      </c>
      <c r="S102" s="139">
        <v>0</v>
      </c>
      <c r="T102" s="140">
        <f>S102*H102</f>
        <v>0</v>
      </c>
      <c r="AR102" s="141" t="s">
        <v>193</v>
      </c>
      <c r="AT102" s="141" t="s">
        <v>188</v>
      </c>
      <c r="AU102" s="141" t="s">
        <v>88</v>
      </c>
      <c r="AY102" s="17" t="s">
        <v>187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7" t="s">
        <v>86</v>
      </c>
      <c r="BK102" s="142">
        <f>ROUND(I102*H102,2)</f>
        <v>0</v>
      </c>
      <c r="BL102" s="17" t="s">
        <v>193</v>
      </c>
      <c r="BM102" s="141" t="s">
        <v>1067</v>
      </c>
    </row>
    <row r="103" spans="2:65" s="1" customFormat="1" x14ac:dyDescent="0.2">
      <c r="B103" s="33"/>
      <c r="D103" s="184" t="s">
        <v>788</v>
      </c>
      <c r="F103" s="185" t="s">
        <v>789</v>
      </c>
      <c r="I103" s="177"/>
      <c r="L103" s="33"/>
      <c r="M103" s="178"/>
      <c r="T103" s="54"/>
      <c r="AT103" s="17" t="s">
        <v>788</v>
      </c>
      <c r="AU103" s="17" t="s">
        <v>88</v>
      </c>
    </row>
    <row r="104" spans="2:65" s="12" customFormat="1" x14ac:dyDescent="0.2">
      <c r="B104" s="143"/>
      <c r="D104" s="144" t="s">
        <v>195</v>
      </c>
      <c r="E104" s="145" t="s">
        <v>35</v>
      </c>
      <c r="F104" s="146" t="s">
        <v>304</v>
      </c>
      <c r="H104" s="145" t="s">
        <v>35</v>
      </c>
      <c r="I104" s="147"/>
      <c r="L104" s="143"/>
      <c r="M104" s="148"/>
      <c r="T104" s="149"/>
      <c r="AT104" s="145" t="s">
        <v>195</v>
      </c>
      <c r="AU104" s="145" t="s">
        <v>88</v>
      </c>
      <c r="AV104" s="12" t="s">
        <v>86</v>
      </c>
      <c r="AW104" s="12" t="s">
        <v>41</v>
      </c>
      <c r="AX104" s="12" t="s">
        <v>79</v>
      </c>
      <c r="AY104" s="145" t="s">
        <v>187</v>
      </c>
    </row>
    <row r="105" spans="2:65" s="13" customFormat="1" x14ac:dyDescent="0.2">
      <c r="B105" s="150"/>
      <c r="D105" s="144" t="s">
        <v>195</v>
      </c>
      <c r="E105" s="151" t="s">
        <v>35</v>
      </c>
      <c r="F105" s="152" t="s">
        <v>1068</v>
      </c>
      <c r="H105" s="153">
        <v>52</v>
      </c>
      <c r="I105" s="154"/>
      <c r="L105" s="150"/>
      <c r="M105" s="155"/>
      <c r="T105" s="156"/>
      <c r="AT105" s="151" t="s">
        <v>195</v>
      </c>
      <c r="AU105" s="151" t="s">
        <v>88</v>
      </c>
      <c r="AV105" s="13" t="s">
        <v>88</v>
      </c>
      <c r="AW105" s="13" t="s">
        <v>41</v>
      </c>
      <c r="AX105" s="13" t="s">
        <v>79</v>
      </c>
      <c r="AY105" s="151" t="s">
        <v>187</v>
      </c>
    </row>
    <row r="106" spans="2:65" s="13" customFormat="1" x14ac:dyDescent="0.2">
      <c r="B106" s="150"/>
      <c r="D106" s="144" t="s">
        <v>195</v>
      </c>
      <c r="E106" s="151" t="s">
        <v>35</v>
      </c>
      <c r="F106" s="152" t="s">
        <v>1069</v>
      </c>
      <c r="H106" s="153">
        <v>14</v>
      </c>
      <c r="I106" s="154"/>
      <c r="L106" s="150"/>
      <c r="M106" s="155"/>
      <c r="T106" s="156"/>
      <c r="AT106" s="151" t="s">
        <v>195</v>
      </c>
      <c r="AU106" s="151" t="s">
        <v>88</v>
      </c>
      <c r="AV106" s="13" t="s">
        <v>88</v>
      </c>
      <c r="AW106" s="13" t="s">
        <v>41</v>
      </c>
      <c r="AX106" s="13" t="s">
        <v>79</v>
      </c>
      <c r="AY106" s="151" t="s">
        <v>187</v>
      </c>
    </row>
    <row r="107" spans="2:65" s="13" customFormat="1" x14ac:dyDescent="0.2">
      <c r="B107" s="150"/>
      <c r="D107" s="144" t="s">
        <v>195</v>
      </c>
      <c r="E107" s="151" t="s">
        <v>35</v>
      </c>
      <c r="F107" s="152" t="s">
        <v>1070</v>
      </c>
      <c r="H107" s="153">
        <v>46</v>
      </c>
      <c r="I107" s="154"/>
      <c r="L107" s="150"/>
      <c r="M107" s="155"/>
      <c r="T107" s="156"/>
      <c r="AT107" s="151" t="s">
        <v>195</v>
      </c>
      <c r="AU107" s="151" t="s">
        <v>88</v>
      </c>
      <c r="AV107" s="13" t="s">
        <v>88</v>
      </c>
      <c r="AW107" s="13" t="s">
        <v>41</v>
      </c>
      <c r="AX107" s="13" t="s">
        <v>79</v>
      </c>
      <c r="AY107" s="151" t="s">
        <v>187</v>
      </c>
    </row>
    <row r="108" spans="2:65" s="14" customFormat="1" x14ac:dyDescent="0.2">
      <c r="B108" s="157"/>
      <c r="D108" s="144" t="s">
        <v>195</v>
      </c>
      <c r="E108" s="158" t="s">
        <v>35</v>
      </c>
      <c r="F108" s="159" t="s">
        <v>201</v>
      </c>
      <c r="H108" s="160">
        <v>112</v>
      </c>
      <c r="I108" s="161"/>
      <c r="L108" s="157"/>
      <c r="M108" s="162"/>
      <c r="T108" s="163"/>
      <c r="AT108" s="158" t="s">
        <v>195</v>
      </c>
      <c r="AU108" s="158" t="s">
        <v>88</v>
      </c>
      <c r="AV108" s="14" t="s">
        <v>193</v>
      </c>
      <c r="AW108" s="14" t="s">
        <v>41</v>
      </c>
      <c r="AX108" s="14" t="s">
        <v>86</v>
      </c>
      <c r="AY108" s="158" t="s">
        <v>187</v>
      </c>
    </row>
    <row r="109" spans="2:65" s="11" customFormat="1" ht="22.9" customHeight="1" x14ac:dyDescent="0.2">
      <c r="B109" s="120"/>
      <c r="D109" s="121" t="s">
        <v>78</v>
      </c>
      <c r="E109" s="174" t="s">
        <v>88</v>
      </c>
      <c r="F109" s="174" t="s">
        <v>792</v>
      </c>
      <c r="I109" s="123"/>
      <c r="J109" s="175">
        <f>BK109</f>
        <v>0</v>
      </c>
      <c r="L109" s="120"/>
      <c r="M109" s="125"/>
      <c r="P109" s="126">
        <f>SUM(P110:P133)</f>
        <v>0</v>
      </c>
      <c r="R109" s="126">
        <f>SUM(R110:R133)</f>
        <v>13.344139999999999</v>
      </c>
      <c r="T109" s="127">
        <f>SUM(T110:T133)</f>
        <v>0</v>
      </c>
      <c r="AR109" s="121" t="s">
        <v>86</v>
      </c>
      <c r="AT109" s="128" t="s">
        <v>78</v>
      </c>
      <c r="AU109" s="128" t="s">
        <v>86</v>
      </c>
      <c r="AY109" s="121" t="s">
        <v>187</v>
      </c>
      <c r="BK109" s="129">
        <f>SUM(BK110:BK133)</f>
        <v>0</v>
      </c>
    </row>
    <row r="110" spans="2:65" s="1" customFormat="1" ht="16.5" customHeight="1" x14ac:dyDescent="0.2">
      <c r="B110" s="33"/>
      <c r="C110" s="164" t="s">
        <v>193</v>
      </c>
      <c r="D110" s="164" t="s">
        <v>213</v>
      </c>
      <c r="E110" s="165" t="s">
        <v>793</v>
      </c>
      <c r="F110" s="166" t="s">
        <v>794</v>
      </c>
      <c r="G110" s="167" t="s">
        <v>795</v>
      </c>
      <c r="H110" s="168">
        <v>5.6000000000000001E-2</v>
      </c>
      <c r="I110" s="169"/>
      <c r="J110" s="170">
        <f>ROUND(I110*H110,2)</f>
        <v>0</v>
      </c>
      <c r="K110" s="166" t="s">
        <v>774</v>
      </c>
      <c r="L110" s="171"/>
      <c r="M110" s="172" t="s">
        <v>35</v>
      </c>
      <c r="N110" s="173" t="s">
        <v>50</v>
      </c>
      <c r="P110" s="139">
        <f>O110*H110</f>
        <v>0</v>
      </c>
      <c r="Q110" s="139">
        <v>1</v>
      </c>
      <c r="R110" s="139">
        <f>Q110*H110</f>
        <v>5.6000000000000001E-2</v>
      </c>
      <c r="S110" s="139">
        <v>0</v>
      </c>
      <c r="T110" s="140">
        <f>S110*H110</f>
        <v>0</v>
      </c>
      <c r="AR110" s="141" t="s">
        <v>395</v>
      </c>
      <c r="AT110" s="141" t="s">
        <v>213</v>
      </c>
      <c r="AU110" s="141" t="s">
        <v>88</v>
      </c>
      <c r="AY110" s="17" t="s">
        <v>187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7" t="s">
        <v>86</v>
      </c>
      <c r="BK110" s="142">
        <f>ROUND(I110*H110,2)</f>
        <v>0</v>
      </c>
      <c r="BL110" s="17" t="s">
        <v>395</v>
      </c>
      <c r="BM110" s="141" t="s">
        <v>1071</v>
      </c>
    </row>
    <row r="111" spans="2:65" s="12" customFormat="1" x14ac:dyDescent="0.2">
      <c r="B111" s="143"/>
      <c r="D111" s="144" t="s">
        <v>195</v>
      </c>
      <c r="E111" s="145" t="s">
        <v>35</v>
      </c>
      <c r="F111" s="146" t="s">
        <v>797</v>
      </c>
      <c r="H111" s="145" t="s">
        <v>35</v>
      </c>
      <c r="I111" s="147"/>
      <c r="L111" s="143"/>
      <c r="M111" s="148"/>
      <c r="T111" s="149"/>
      <c r="AT111" s="145" t="s">
        <v>195</v>
      </c>
      <c r="AU111" s="145" t="s">
        <v>88</v>
      </c>
      <c r="AV111" s="12" t="s">
        <v>86</v>
      </c>
      <c r="AW111" s="12" t="s">
        <v>41</v>
      </c>
      <c r="AX111" s="12" t="s">
        <v>79</v>
      </c>
      <c r="AY111" s="145" t="s">
        <v>187</v>
      </c>
    </row>
    <row r="112" spans="2:65" s="12" customFormat="1" x14ac:dyDescent="0.2">
      <c r="B112" s="143"/>
      <c r="D112" s="144" t="s">
        <v>195</v>
      </c>
      <c r="E112" s="145" t="s">
        <v>35</v>
      </c>
      <c r="F112" s="146" t="s">
        <v>798</v>
      </c>
      <c r="H112" s="145" t="s">
        <v>35</v>
      </c>
      <c r="I112" s="147"/>
      <c r="L112" s="143"/>
      <c r="M112" s="148"/>
      <c r="T112" s="149"/>
      <c r="AT112" s="145" t="s">
        <v>195</v>
      </c>
      <c r="AU112" s="145" t="s">
        <v>88</v>
      </c>
      <c r="AV112" s="12" t="s">
        <v>86</v>
      </c>
      <c r="AW112" s="12" t="s">
        <v>41</v>
      </c>
      <c r="AX112" s="12" t="s">
        <v>79</v>
      </c>
      <c r="AY112" s="145" t="s">
        <v>187</v>
      </c>
    </row>
    <row r="113" spans="2:65" s="13" customFormat="1" x14ac:dyDescent="0.2">
      <c r="B113" s="150"/>
      <c r="D113" s="144" t="s">
        <v>195</v>
      </c>
      <c r="E113" s="151" t="s">
        <v>35</v>
      </c>
      <c r="F113" s="152" t="s">
        <v>1072</v>
      </c>
      <c r="H113" s="153">
        <v>5.6000000000000001E-2</v>
      </c>
      <c r="I113" s="154"/>
      <c r="L113" s="150"/>
      <c r="M113" s="155"/>
      <c r="T113" s="156"/>
      <c r="AT113" s="151" t="s">
        <v>195</v>
      </c>
      <c r="AU113" s="151" t="s">
        <v>88</v>
      </c>
      <c r="AV113" s="13" t="s">
        <v>88</v>
      </c>
      <c r="AW113" s="13" t="s">
        <v>41</v>
      </c>
      <c r="AX113" s="13" t="s">
        <v>79</v>
      </c>
      <c r="AY113" s="151" t="s">
        <v>187</v>
      </c>
    </row>
    <row r="114" spans="2:65" s="14" customFormat="1" x14ac:dyDescent="0.2">
      <c r="B114" s="157"/>
      <c r="D114" s="144" t="s">
        <v>195</v>
      </c>
      <c r="E114" s="158" t="s">
        <v>35</v>
      </c>
      <c r="F114" s="159" t="s">
        <v>201</v>
      </c>
      <c r="H114" s="160">
        <v>5.6000000000000001E-2</v>
      </c>
      <c r="I114" s="161"/>
      <c r="L114" s="157"/>
      <c r="M114" s="162"/>
      <c r="T114" s="163"/>
      <c r="AT114" s="158" t="s">
        <v>195</v>
      </c>
      <c r="AU114" s="158" t="s">
        <v>88</v>
      </c>
      <c r="AV114" s="14" t="s">
        <v>193</v>
      </c>
      <c r="AW114" s="14" t="s">
        <v>41</v>
      </c>
      <c r="AX114" s="14" t="s">
        <v>86</v>
      </c>
      <c r="AY114" s="158" t="s">
        <v>187</v>
      </c>
    </row>
    <row r="115" spans="2:65" s="1" customFormat="1" ht="24.2" customHeight="1" x14ac:dyDescent="0.2">
      <c r="B115" s="33"/>
      <c r="C115" s="130" t="s">
        <v>219</v>
      </c>
      <c r="D115" s="130" t="s">
        <v>188</v>
      </c>
      <c r="E115" s="131" t="s">
        <v>800</v>
      </c>
      <c r="F115" s="132" t="s">
        <v>801</v>
      </c>
      <c r="G115" s="133" t="s">
        <v>204</v>
      </c>
      <c r="H115" s="134">
        <v>4</v>
      </c>
      <c r="I115" s="135"/>
      <c r="J115" s="136">
        <f>ROUND(I115*H115,2)</f>
        <v>0</v>
      </c>
      <c r="K115" s="132" t="s">
        <v>774</v>
      </c>
      <c r="L115" s="33"/>
      <c r="M115" s="137" t="s">
        <v>35</v>
      </c>
      <c r="N115" s="138" t="s">
        <v>50</v>
      </c>
      <c r="P115" s="139">
        <f>O115*H115</f>
        <v>0</v>
      </c>
      <c r="Q115" s="139">
        <v>9.2759999999999995E-2</v>
      </c>
      <c r="R115" s="139">
        <f>Q115*H115</f>
        <v>0.37103999999999998</v>
      </c>
      <c r="S115" s="139">
        <v>0</v>
      </c>
      <c r="T115" s="140">
        <f>S115*H115</f>
        <v>0</v>
      </c>
      <c r="AR115" s="141" t="s">
        <v>193</v>
      </c>
      <c r="AT115" s="141" t="s">
        <v>188</v>
      </c>
      <c r="AU115" s="141" t="s">
        <v>88</v>
      </c>
      <c r="AY115" s="17" t="s">
        <v>187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86</v>
      </c>
      <c r="BK115" s="142">
        <f>ROUND(I115*H115,2)</f>
        <v>0</v>
      </c>
      <c r="BL115" s="17" t="s">
        <v>193</v>
      </c>
      <c r="BM115" s="141" t="s">
        <v>1073</v>
      </c>
    </row>
    <row r="116" spans="2:65" s="1" customFormat="1" x14ac:dyDescent="0.2">
      <c r="B116" s="33"/>
      <c r="D116" s="184" t="s">
        <v>788</v>
      </c>
      <c r="F116" s="185" t="s">
        <v>803</v>
      </c>
      <c r="I116" s="177"/>
      <c r="L116" s="33"/>
      <c r="M116" s="178"/>
      <c r="T116" s="54"/>
      <c r="AT116" s="17" t="s">
        <v>788</v>
      </c>
      <c r="AU116" s="17" t="s">
        <v>88</v>
      </c>
    </row>
    <row r="117" spans="2:65" s="1" customFormat="1" ht="16.5" customHeight="1" x14ac:dyDescent="0.2">
      <c r="B117" s="33"/>
      <c r="C117" s="164" t="s">
        <v>223</v>
      </c>
      <c r="D117" s="164" t="s">
        <v>213</v>
      </c>
      <c r="E117" s="165" t="s">
        <v>804</v>
      </c>
      <c r="F117" s="166" t="s">
        <v>805</v>
      </c>
      <c r="G117" s="167" t="s">
        <v>806</v>
      </c>
      <c r="H117" s="168">
        <v>0.65</v>
      </c>
      <c r="I117" s="169"/>
      <c r="J117" s="170">
        <f>ROUND(I117*H117,2)</f>
        <v>0</v>
      </c>
      <c r="K117" s="166" t="s">
        <v>774</v>
      </c>
      <c r="L117" s="171"/>
      <c r="M117" s="172" t="s">
        <v>35</v>
      </c>
      <c r="N117" s="173" t="s">
        <v>50</v>
      </c>
      <c r="P117" s="139">
        <f>O117*H117</f>
        <v>0</v>
      </c>
      <c r="Q117" s="139">
        <v>2.234</v>
      </c>
      <c r="R117" s="139">
        <f>Q117*H117</f>
        <v>1.4520999999999999</v>
      </c>
      <c r="S117" s="139">
        <v>0</v>
      </c>
      <c r="T117" s="140">
        <f>S117*H117</f>
        <v>0</v>
      </c>
      <c r="AR117" s="141" t="s">
        <v>216</v>
      </c>
      <c r="AT117" s="141" t="s">
        <v>213</v>
      </c>
      <c r="AU117" s="141" t="s">
        <v>88</v>
      </c>
      <c r="AY117" s="17" t="s">
        <v>187</v>
      </c>
      <c r="BE117" s="142">
        <f>IF(N117="základní",J117,0)</f>
        <v>0</v>
      </c>
      <c r="BF117" s="142">
        <f>IF(N117="snížená",J117,0)</f>
        <v>0</v>
      </c>
      <c r="BG117" s="142">
        <f>IF(N117="zákl. přenesená",J117,0)</f>
        <v>0</v>
      </c>
      <c r="BH117" s="142">
        <f>IF(N117="sníž. přenesená",J117,0)</f>
        <v>0</v>
      </c>
      <c r="BI117" s="142">
        <f>IF(N117="nulová",J117,0)</f>
        <v>0</v>
      </c>
      <c r="BJ117" s="17" t="s">
        <v>86</v>
      </c>
      <c r="BK117" s="142">
        <f>ROUND(I117*H117,2)</f>
        <v>0</v>
      </c>
      <c r="BL117" s="17" t="s">
        <v>217</v>
      </c>
      <c r="BM117" s="141" t="s">
        <v>1074</v>
      </c>
    </row>
    <row r="118" spans="2:65" s="12" customFormat="1" x14ac:dyDescent="0.2">
      <c r="B118" s="143"/>
      <c r="D118" s="144" t="s">
        <v>195</v>
      </c>
      <c r="E118" s="145" t="s">
        <v>35</v>
      </c>
      <c r="F118" s="146" t="s">
        <v>808</v>
      </c>
      <c r="H118" s="145" t="s">
        <v>35</v>
      </c>
      <c r="I118" s="147"/>
      <c r="L118" s="143"/>
      <c r="M118" s="148"/>
      <c r="T118" s="149"/>
      <c r="AT118" s="145" t="s">
        <v>195</v>
      </c>
      <c r="AU118" s="145" t="s">
        <v>88</v>
      </c>
      <c r="AV118" s="12" t="s">
        <v>86</v>
      </c>
      <c r="AW118" s="12" t="s">
        <v>41</v>
      </c>
      <c r="AX118" s="12" t="s">
        <v>79</v>
      </c>
      <c r="AY118" s="145" t="s">
        <v>187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809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88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3" customFormat="1" x14ac:dyDescent="0.2">
      <c r="B120" s="150"/>
      <c r="D120" s="144" t="s">
        <v>195</v>
      </c>
      <c r="E120" s="151" t="s">
        <v>35</v>
      </c>
      <c r="F120" s="152" t="s">
        <v>1075</v>
      </c>
      <c r="H120" s="153">
        <v>0.65</v>
      </c>
      <c r="I120" s="154"/>
      <c r="L120" s="150"/>
      <c r="M120" s="155"/>
      <c r="T120" s="156"/>
      <c r="AT120" s="151" t="s">
        <v>195</v>
      </c>
      <c r="AU120" s="151" t="s">
        <v>88</v>
      </c>
      <c r="AV120" s="13" t="s">
        <v>88</v>
      </c>
      <c r="AW120" s="13" t="s">
        <v>41</v>
      </c>
      <c r="AX120" s="13" t="s">
        <v>79</v>
      </c>
      <c r="AY120" s="151" t="s">
        <v>187</v>
      </c>
    </row>
    <row r="121" spans="2:65" s="14" customFormat="1" x14ac:dyDescent="0.2">
      <c r="B121" s="157"/>
      <c r="D121" s="144" t="s">
        <v>195</v>
      </c>
      <c r="E121" s="158" t="s">
        <v>35</v>
      </c>
      <c r="F121" s="159" t="s">
        <v>201</v>
      </c>
      <c r="H121" s="160">
        <v>0.65</v>
      </c>
      <c r="I121" s="161"/>
      <c r="L121" s="157"/>
      <c r="M121" s="162"/>
      <c r="T121" s="163"/>
      <c r="AT121" s="158" t="s">
        <v>195</v>
      </c>
      <c r="AU121" s="158" t="s">
        <v>88</v>
      </c>
      <c r="AV121" s="14" t="s">
        <v>193</v>
      </c>
      <c r="AW121" s="14" t="s">
        <v>41</v>
      </c>
      <c r="AX121" s="14" t="s">
        <v>86</v>
      </c>
      <c r="AY121" s="158" t="s">
        <v>187</v>
      </c>
    </row>
    <row r="122" spans="2:65" s="1" customFormat="1" ht="16.5" customHeight="1" x14ac:dyDescent="0.2">
      <c r="B122" s="33"/>
      <c r="C122" s="164" t="s">
        <v>227</v>
      </c>
      <c r="D122" s="164" t="s">
        <v>213</v>
      </c>
      <c r="E122" s="165" t="s">
        <v>811</v>
      </c>
      <c r="F122" s="166" t="s">
        <v>812</v>
      </c>
      <c r="G122" s="167" t="s">
        <v>204</v>
      </c>
      <c r="H122" s="168">
        <v>96</v>
      </c>
      <c r="I122" s="169"/>
      <c r="J122" s="170">
        <f>ROUND(I122*H122,2)</f>
        <v>0</v>
      </c>
      <c r="K122" s="166" t="s">
        <v>774</v>
      </c>
      <c r="L122" s="171"/>
      <c r="M122" s="172" t="s">
        <v>35</v>
      </c>
      <c r="N122" s="173" t="s">
        <v>50</v>
      </c>
      <c r="P122" s="139">
        <f>O122*H122</f>
        <v>0</v>
      </c>
      <c r="Q122" s="139">
        <v>2.1499999999999998E-2</v>
      </c>
      <c r="R122" s="139">
        <f>Q122*H122</f>
        <v>2.0640000000000001</v>
      </c>
      <c r="S122" s="139">
        <v>0</v>
      </c>
      <c r="T122" s="140">
        <f>S122*H122</f>
        <v>0</v>
      </c>
      <c r="AR122" s="141" t="s">
        <v>216</v>
      </c>
      <c r="AT122" s="141" t="s">
        <v>213</v>
      </c>
      <c r="AU122" s="141" t="s">
        <v>88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217</v>
      </c>
      <c r="BM122" s="141" t="s">
        <v>1076</v>
      </c>
    </row>
    <row r="123" spans="2:65" s="12" customFormat="1" x14ac:dyDescent="0.2">
      <c r="B123" s="143"/>
      <c r="D123" s="144" t="s">
        <v>195</v>
      </c>
      <c r="E123" s="145" t="s">
        <v>35</v>
      </c>
      <c r="F123" s="146" t="s">
        <v>1077</v>
      </c>
      <c r="H123" s="145" t="s">
        <v>35</v>
      </c>
      <c r="I123" s="147"/>
      <c r="L123" s="143"/>
      <c r="M123" s="148"/>
      <c r="T123" s="149"/>
      <c r="AT123" s="145" t="s">
        <v>195</v>
      </c>
      <c r="AU123" s="145" t="s">
        <v>88</v>
      </c>
      <c r="AV123" s="12" t="s">
        <v>86</v>
      </c>
      <c r="AW123" s="12" t="s">
        <v>41</v>
      </c>
      <c r="AX123" s="12" t="s">
        <v>79</v>
      </c>
      <c r="AY123" s="145" t="s">
        <v>187</v>
      </c>
    </row>
    <row r="124" spans="2:65" s="12" customFormat="1" x14ac:dyDescent="0.2">
      <c r="B124" s="143"/>
      <c r="D124" s="144" t="s">
        <v>195</v>
      </c>
      <c r="E124" s="145" t="s">
        <v>35</v>
      </c>
      <c r="F124" s="146" t="s">
        <v>815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88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65" s="13" customFormat="1" x14ac:dyDescent="0.2">
      <c r="B125" s="150"/>
      <c r="D125" s="144" t="s">
        <v>195</v>
      </c>
      <c r="E125" s="151" t="s">
        <v>35</v>
      </c>
      <c r="F125" s="152" t="s">
        <v>1078</v>
      </c>
      <c r="H125" s="153">
        <v>96</v>
      </c>
      <c r="I125" s="154"/>
      <c r="L125" s="150"/>
      <c r="M125" s="155"/>
      <c r="T125" s="156"/>
      <c r="AT125" s="151" t="s">
        <v>195</v>
      </c>
      <c r="AU125" s="151" t="s">
        <v>88</v>
      </c>
      <c r="AV125" s="13" t="s">
        <v>88</v>
      </c>
      <c r="AW125" s="13" t="s">
        <v>41</v>
      </c>
      <c r="AX125" s="13" t="s">
        <v>79</v>
      </c>
      <c r="AY125" s="151" t="s">
        <v>187</v>
      </c>
    </row>
    <row r="126" spans="2:65" s="14" customFormat="1" x14ac:dyDescent="0.2">
      <c r="B126" s="157"/>
      <c r="D126" s="144" t="s">
        <v>195</v>
      </c>
      <c r="E126" s="158" t="s">
        <v>35</v>
      </c>
      <c r="F126" s="159" t="s">
        <v>201</v>
      </c>
      <c r="H126" s="160">
        <v>96</v>
      </c>
      <c r="I126" s="161"/>
      <c r="L126" s="157"/>
      <c r="M126" s="162"/>
      <c r="T126" s="163"/>
      <c r="AT126" s="158" t="s">
        <v>195</v>
      </c>
      <c r="AU126" s="158" t="s">
        <v>88</v>
      </c>
      <c r="AV126" s="14" t="s">
        <v>193</v>
      </c>
      <c r="AW126" s="14" t="s">
        <v>41</v>
      </c>
      <c r="AX126" s="14" t="s">
        <v>86</v>
      </c>
      <c r="AY126" s="158" t="s">
        <v>187</v>
      </c>
    </row>
    <row r="127" spans="2:65" s="1" customFormat="1" ht="16.5" customHeight="1" x14ac:dyDescent="0.2">
      <c r="B127" s="33"/>
      <c r="C127" s="164" t="s">
        <v>235</v>
      </c>
      <c r="D127" s="164" t="s">
        <v>213</v>
      </c>
      <c r="E127" s="165" t="s">
        <v>817</v>
      </c>
      <c r="F127" s="166" t="s">
        <v>818</v>
      </c>
      <c r="G127" s="167" t="s">
        <v>795</v>
      </c>
      <c r="H127" s="168">
        <v>9.4009999999999998</v>
      </c>
      <c r="I127" s="169"/>
      <c r="J127" s="170">
        <f>ROUND(I127*H127,2)</f>
        <v>0</v>
      </c>
      <c r="K127" s="166" t="s">
        <v>774</v>
      </c>
      <c r="L127" s="171"/>
      <c r="M127" s="172" t="s">
        <v>35</v>
      </c>
      <c r="N127" s="173" t="s">
        <v>50</v>
      </c>
      <c r="P127" s="139">
        <f>O127*H127</f>
        <v>0</v>
      </c>
      <c r="Q127" s="139">
        <v>1</v>
      </c>
      <c r="R127" s="139">
        <f>Q127*H127</f>
        <v>9.4009999999999998</v>
      </c>
      <c r="S127" s="139">
        <v>0</v>
      </c>
      <c r="T127" s="140">
        <f>S127*H127</f>
        <v>0</v>
      </c>
      <c r="AR127" s="141" t="s">
        <v>216</v>
      </c>
      <c r="AT127" s="141" t="s">
        <v>213</v>
      </c>
      <c r="AU127" s="141" t="s">
        <v>88</v>
      </c>
      <c r="AY127" s="17" t="s">
        <v>187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7" t="s">
        <v>86</v>
      </c>
      <c r="BK127" s="142">
        <f>ROUND(I127*H127,2)</f>
        <v>0</v>
      </c>
      <c r="BL127" s="17" t="s">
        <v>217</v>
      </c>
      <c r="BM127" s="141" t="s">
        <v>1079</v>
      </c>
    </row>
    <row r="128" spans="2:65" s="12" customFormat="1" x14ac:dyDescent="0.2">
      <c r="B128" s="143"/>
      <c r="D128" s="144" t="s">
        <v>195</v>
      </c>
      <c r="E128" s="145" t="s">
        <v>35</v>
      </c>
      <c r="F128" s="146" t="s">
        <v>820</v>
      </c>
      <c r="H128" s="145" t="s">
        <v>35</v>
      </c>
      <c r="I128" s="147"/>
      <c r="L128" s="143"/>
      <c r="M128" s="148"/>
      <c r="T128" s="149"/>
      <c r="AT128" s="145" t="s">
        <v>195</v>
      </c>
      <c r="AU128" s="145" t="s">
        <v>88</v>
      </c>
      <c r="AV128" s="12" t="s">
        <v>86</v>
      </c>
      <c r="AW128" s="12" t="s">
        <v>41</v>
      </c>
      <c r="AX128" s="12" t="s">
        <v>79</v>
      </c>
      <c r="AY128" s="145" t="s">
        <v>187</v>
      </c>
    </row>
    <row r="129" spans="2:65" s="13" customFormat="1" x14ac:dyDescent="0.2">
      <c r="B129" s="150"/>
      <c r="D129" s="144" t="s">
        <v>195</v>
      </c>
      <c r="E129" s="151" t="s">
        <v>35</v>
      </c>
      <c r="F129" s="152" t="s">
        <v>1080</v>
      </c>
      <c r="H129" s="153">
        <v>1.53</v>
      </c>
      <c r="I129" s="154"/>
      <c r="L129" s="150"/>
      <c r="M129" s="155"/>
      <c r="T129" s="156"/>
      <c r="AT129" s="151" t="s">
        <v>195</v>
      </c>
      <c r="AU129" s="151" t="s">
        <v>88</v>
      </c>
      <c r="AV129" s="13" t="s">
        <v>88</v>
      </c>
      <c r="AW129" s="13" t="s">
        <v>41</v>
      </c>
      <c r="AX129" s="13" t="s">
        <v>79</v>
      </c>
      <c r="AY129" s="151" t="s">
        <v>187</v>
      </c>
    </row>
    <row r="130" spans="2:65" s="13" customFormat="1" x14ac:dyDescent="0.2">
      <c r="B130" s="150"/>
      <c r="D130" s="144" t="s">
        <v>195</v>
      </c>
      <c r="E130" s="151" t="s">
        <v>35</v>
      </c>
      <c r="F130" s="152" t="s">
        <v>1081</v>
      </c>
      <c r="H130" s="153">
        <v>6.1710000000000003</v>
      </c>
      <c r="I130" s="154"/>
      <c r="L130" s="150"/>
      <c r="M130" s="155"/>
      <c r="T130" s="156"/>
      <c r="AT130" s="151" t="s">
        <v>195</v>
      </c>
      <c r="AU130" s="151" t="s">
        <v>88</v>
      </c>
      <c r="AV130" s="13" t="s">
        <v>88</v>
      </c>
      <c r="AW130" s="13" t="s">
        <v>41</v>
      </c>
      <c r="AX130" s="13" t="s">
        <v>79</v>
      </c>
      <c r="AY130" s="151" t="s">
        <v>187</v>
      </c>
    </row>
    <row r="131" spans="2:65" s="12" customFormat="1" x14ac:dyDescent="0.2">
      <c r="B131" s="143"/>
      <c r="D131" s="144" t="s">
        <v>195</v>
      </c>
      <c r="E131" s="145" t="s">
        <v>35</v>
      </c>
      <c r="F131" s="146" t="s">
        <v>823</v>
      </c>
      <c r="H131" s="145" t="s">
        <v>35</v>
      </c>
      <c r="I131" s="147"/>
      <c r="L131" s="143"/>
      <c r="M131" s="148"/>
      <c r="T131" s="149"/>
      <c r="AT131" s="145" t="s">
        <v>195</v>
      </c>
      <c r="AU131" s="145" t="s">
        <v>88</v>
      </c>
      <c r="AV131" s="12" t="s">
        <v>86</v>
      </c>
      <c r="AW131" s="12" t="s">
        <v>41</v>
      </c>
      <c r="AX131" s="12" t="s">
        <v>79</v>
      </c>
      <c r="AY131" s="145" t="s">
        <v>187</v>
      </c>
    </row>
    <row r="132" spans="2:65" s="13" customFormat="1" x14ac:dyDescent="0.2">
      <c r="B132" s="150"/>
      <c r="D132" s="144" t="s">
        <v>195</v>
      </c>
      <c r="E132" s="151" t="s">
        <v>35</v>
      </c>
      <c r="F132" s="152" t="s">
        <v>824</v>
      </c>
      <c r="H132" s="153">
        <v>1.7</v>
      </c>
      <c r="I132" s="154"/>
      <c r="L132" s="150"/>
      <c r="M132" s="155"/>
      <c r="T132" s="156"/>
      <c r="AT132" s="151" t="s">
        <v>195</v>
      </c>
      <c r="AU132" s="151" t="s">
        <v>88</v>
      </c>
      <c r="AV132" s="13" t="s">
        <v>88</v>
      </c>
      <c r="AW132" s="13" t="s">
        <v>41</v>
      </c>
      <c r="AX132" s="13" t="s">
        <v>79</v>
      </c>
      <c r="AY132" s="151" t="s">
        <v>187</v>
      </c>
    </row>
    <row r="133" spans="2:65" s="14" customFormat="1" x14ac:dyDescent="0.2">
      <c r="B133" s="157"/>
      <c r="D133" s="144" t="s">
        <v>195</v>
      </c>
      <c r="E133" s="158" t="s">
        <v>35</v>
      </c>
      <c r="F133" s="159" t="s">
        <v>201</v>
      </c>
      <c r="H133" s="160">
        <v>9.4009999999999998</v>
      </c>
      <c r="I133" s="161"/>
      <c r="L133" s="157"/>
      <c r="M133" s="162"/>
      <c r="T133" s="163"/>
      <c r="AT133" s="158" t="s">
        <v>195</v>
      </c>
      <c r="AU133" s="158" t="s">
        <v>88</v>
      </c>
      <c r="AV133" s="14" t="s">
        <v>193</v>
      </c>
      <c r="AW133" s="14" t="s">
        <v>41</v>
      </c>
      <c r="AX133" s="14" t="s">
        <v>86</v>
      </c>
      <c r="AY133" s="158" t="s">
        <v>187</v>
      </c>
    </row>
    <row r="134" spans="2:65" s="11" customFormat="1" ht="25.9" customHeight="1" x14ac:dyDescent="0.2">
      <c r="B134" s="120"/>
      <c r="D134" s="121" t="s">
        <v>78</v>
      </c>
      <c r="E134" s="122" t="s">
        <v>213</v>
      </c>
      <c r="F134" s="122" t="s">
        <v>825</v>
      </c>
      <c r="I134" s="123"/>
      <c r="J134" s="124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4.9000000000000004</v>
      </c>
      <c r="AR134" s="121" t="s">
        <v>207</v>
      </c>
      <c r="AT134" s="128" t="s">
        <v>78</v>
      </c>
      <c r="AU134" s="128" t="s">
        <v>79</v>
      </c>
      <c r="AY134" s="121" t="s">
        <v>187</v>
      </c>
      <c r="BK134" s="129">
        <f>BK135</f>
        <v>0</v>
      </c>
    </row>
    <row r="135" spans="2:65" s="11" customFormat="1" ht="22.9" customHeight="1" x14ac:dyDescent="0.2">
      <c r="B135" s="120"/>
      <c r="D135" s="121" t="s">
        <v>78</v>
      </c>
      <c r="E135" s="174" t="s">
        <v>826</v>
      </c>
      <c r="F135" s="174" t="s">
        <v>827</v>
      </c>
      <c r="I135" s="123"/>
      <c r="J135" s="175">
        <f>BK135</f>
        <v>0</v>
      </c>
      <c r="L135" s="120"/>
      <c r="M135" s="125"/>
      <c r="P135" s="126">
        <f>SUM(P136:P202)</f>
        <v>0</v>
      </c>
      <c r="R135" s="126">
        <f>SUM(R136:R202)</f>
        <v>0</v>
      </c>
      <c r="T135" s="127">
        <f>SUM(T136:T202)</f>
        <v>4.9000000000000004</v>
      </c>
      <c r="AR135" s="121" t="s">
        <v>207</v>
      </c>
      <c r="AT135" s="128" t="s">
        <v>78</v>
      </c>
      <c r="AU135" s="128" t="s">
        <v>86</v>
      </c>
      <c r="AY135" s="121" t="s">
        <v>187</v>
      </c>
      <c r="BK135" s="129">
        <f>SUM(BK136:BK202)</f>
        <v>0</v>
      </c>
    </row>
    <row r="136" spans="2:65" s="1" customFormat="1" ht="33" customHeight="1" x14ac:dyDescent="0.2">
      <c r="B136" s="33"/>
      <c r="C136" s="130" t="s">
        <v>239</v>
      </c>
      <c r="D136" s="130" t="s">
        <v>188</v>
      </c>
      <c r="E136" s="131" t="s">
        <v>828</v>
      </c>
      <c r="F136" s="132" t="s">
        <v>829</v>
      </c>
      <c r="G136" s="133" t="s">
        <v>806</v>
      </c>
      <c r="H136" s="134">
        <v>22.8</v>
      </c>
      <c r="I136" s="135"/>
      <c r="J136" s="136">
        <f>ROUND(I136*H136,2)</f>
        <v>0</v>
      </c>
      <c r="K136" s="132" t="s">
        <v>774</v>
      </c>
      <c r="L136" s="33"/>
      <c r="M136" s="137" t="s">
        <v>35</v>
      </c>
      <c r="N136" s="138" t="s">
        <v>50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193</v>
      </c>
      <c r="AT136" s="141" t="s">
        <v>188</v>
      </c>
      <c r="AU136" s="141" t="s">
        <v>88</v>
      </c>
      <c r="AY136" s="17" t="s">
        <v>187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86</v>
      </c>
      <c r="BK136" s="142">
        <f>ROUND(I136*H136,2)</f>
        <v>0</v>
      </c>
      <c r="BL136" s="17" t="s">
        <v>193</v>
      </c>
      <c r="BM136" s="141" t="s">
        <v>1082</v>
      </c>
    </row>
    <row r="137" spans="2:65" s="1" customFormat="1" x14ac:dyDescent="0.2">
      <c r="B137" s="33"/>
      <c r="D137" s="184" t="s">
        <v>788</v>
      </c>
      <c r="F137" s="185" t="s">
        <v>831</v>
      </c>
      <c r="I137" s="177"/>
      <c r="L137" s="33"/>
      <c r="M137" s="178"/>
      <c r="T137" s="54"/>
      <c r="AT137" s="17" t="s">
        <v>788</v>
      </c>
      <c r="AU137" s="17" t="s">
        <v>88</v>
      </c>
    </row>
    <row r="138" spans="2:65" s="12" customFormat="1" x14ac:dyDescent="0.2">
      <c r="B138" s="143"/>
      <c r="D138" s="144" t="s">
        <v>195</v>
      </c>
      <c r="E138" s="145" t="s">
        <v>35</v>
      </c>
      <c r="F138" s="146" t="s">
        <v>1083</v>
      </c>
      <c r="H138" s="145" t="s">
        <v>35</v>
      </c>
      <c r="I138" s="147"/>
      <c r="L138" s="143"/>
      <c r="M138" s="148"/>
      <c r="T138" s="149"/>
      <c r="AT138" s="145" t="s">
        <v>195</v>
      </c>
      <c r="AU138" s="145" t="s">
        <v>88</v>
      </c>
      <c r="AV138" s="12" t="s">
        <v>86</v>
      </c>
      <c r="AW138" s="12" t="s">
        <v>41</v>
      </c>
      <c r="AX138" s="12" t="s">
        <v>79</v>
      </c>
      <c r="AY138" s="145" t="s">
        <v>187</v>
      </c>
    </row>
    <row r="139" spans="2:65" s="13" customFormat="1" x14ac:dyDescent="0.2">
      <c r="B139" s="150"/>
      <c r="D139" s="144" t="s">
        <v>195</v>
      </c>
      <c r="E139" s="151" t="s">
        <v>35</v>
      </c>
      <c r="F139" s="152" t="s">
        <v>835</v>
      </c>
      <c r="H139" s="153">
        <v>9</v>
      </c>
      <c r="I139" s="154"/>
      <c r="L139" s="150"/>
      <c r="M139" s="155"/>
      <c r="T139" s="156"/>
      <c r="AT139" s="151" t="s">
        <v>195</v>
      </c>
      <c r="AU139" s="151" t="s">
        <v>88</v>
      </c>
      <c r="AV139" s="13" t="s">
        <v>88</v>
      </c>
      <c r="AW139" s="13" t="s">
        <v>41</v>
      </c>
      <c r="AX139" s="13" t="s">
        <v>79</v>
      </c>
      <c r="AY139" s="151" t="s">
        <v>187</v>
      </c>
    </row>
    <row r="140" spans="2:65" s="12" customFormat="1" x14ac:dyDescent="0.2">
      <c r="B140" s="143"/>
      <c r="D140" s="144" t="s">
        <v>195</v>
      </c>
      <c r="E140" s="145" t="s">
        <v>35</v>
      </c>
      <c r="F140" s="146" t="s">
        <v>1084</v>
      </c>
      <c r="H140" s="145" t="s">
        <v>35</v>
      </c>
      <c r="I140" s="147"/>
      <c r="L140" s="143"/>
      <c r="M140" s="148"/>
      <c r="T140" s="149"/>
      <c r="AT140" s="145" t="s">
        <v>195</v>
      </c>
      <c r="AU140" s="145" t="s">
        <v>88</v>
      </c>
      <c r="AV140" s="12" t="s">
        <v>86</v>
      </c>
      <c r="AW140" s="12" t="s">
        <v>41</v>
      </c>
      <c r="AX140" s="12" t="s">
        <v>79</v>
      </c>
      <c r="AY140" s="145" t="s">
        <v>187</v>
      </c>
    </row>
    <row r="141" spans="2:65" s="13" customFormat="1" x14ac:dyDescent="0.2">
      <c r="B141" s="150"/>
      <c r="D141" s="144" t="s">
        <v>195</v>
      </c>
      <c r="E141" s="151" t="s">
        <v>35</v>
      </c>
      <c r="F141" s="152" t="s">
        <v>1085</v>
      </c>
      <c r="H141" s="153">
        <v>10.8</v>
      </c>
      <c r="I141" s="154"/>
      <c r="L141" s="150"/>
      <c r="M141" s="155"/>
      <c r="T141" s="156"/>
      <c r="AT141" s="151" t="s">
        <v>195</v>
      </c>
      <c r="AU141" s="151" t="s">
        <v>88</v>
      </c>
      <c r="AV141" s="13" t="s">
        <v>88</v>
      </c>
      <c r="AW141" s="13" t="s">
        <v>41</v>
      </c>
      <c r="AX141" s="13" t="s">
        <v>79</v>
      </c>
      <c r="AY141" s="151" t="s">
        <v>187</v>
      </c>
    </row>
    <row r="142" spans="2:65" s="12" customFormat="1" x14ac:dyDescent="0.2">
      <c r="B142" s="143"/>
      <c r="D142" s="144" t="s">
        <v>195</v>
      </c>
      <c r="E142" s="145" t="s">
        <v>35</v>
      </c>
      <c r="F142" s="146" t="s">
        <v>1086</v>
      </c>
      <c r="H142" s="145" t="s">
        <v>35</v>
      </c>
      <c r="I142" s="147"/>
      <c r="L142" s="143"/>
      <c r="M142" s="148"/>
      <c r="T142" s="149"/>
      <c r="AT142" s="145" t="s">
        <v>195</v>
      </c>
      <c r="AU142" s="145" t="s">
        <v>88</v>
      </c>
      <c r="AV142" s="12" t="s">
        <v>86</v>
      </c>
      <c r="AW142" s="12" t="s">
        <v>41</v>
      </c>
      <c r="AX142" s="12" t="s">
        <v>79</v>
      </c>
      <c r="AY142" s="145" t="s">
        <v>187</v>
      </c>
    </row>
    <row r="143" spans="2:65" s="13" customFormat="1" x14ac:dyDescent="0.2">
      <c r="B143" s="150"/>
      <c r="D143" s="144" t="s">
        <v>195</v>
      </c>
      <c r="E143" s="151" t="s">
        <v>35</v>
      </c>
      <c r="F143" s="152" t="s">
        <v>207</v>
      </c>
      <c r="H143" s="153">
        <v>3</v>
      </c>
      <c r="I143" s="154"/>
      <c r="L143" s="150"/>
      <c r="M143" s="155"/>
      <c r="T143" s="156"/>
      <c r="AT143" s="151" t="s">
        <v>195</v>
      </c>
      <c r="AU143" s="151" t="s">
        <v>88</v>
      </c>
      <c r="AV143" s="13" t="s">
        <v>88</v>
      </c>
      <c r="AW143" s="13" t="s">
        <v>41</v>
      </c>
      <c r="AX143" s="13" t="s">
        <v>79</v>
      </c>
      <c r="AY143" s="151" t="s">
        <v>187</v>
      </c>
    </row>
    <row r="144" spans="2:65" s="14" customFormat="1" x14ac:dyDescent="0.2">
      <c r="B144" s="157"/>
      <c r="D144" s="144" t="s">
        <v>195</v>
      </c>
      <c r="E144" s="158" t="s">
        <v>35</v>
      </c>
      <c r="F144" s="159" t="s">
        <v>201</v>
      </c>
      <c r="H144" s="160">
        <v>22.8</v>
      </c>
      <c r="I144" s="161"/>
      <c r="L144" s="157"/>
      <c r="M144" s="162"/>
      <c r="T144" s="163"/>
      <c r="AT144" s="158" t="s">
        <v>195</v>
      </c>
      <c r="AU144" s="158" t="s">
        <v>88</v>
      </c>
      <c r="AV144" s="14" t="s">
        <v>193</v>
      </c>
      <c r="AW144" s="14" t="s">
        <v>41</v>
      </c>
      <c r="AX144" s="14" t="s">
        <v>86</v>
      </c>
      <c r="AY144" s="158" t="s">
        <v>187</v>
      </c>
    </row>
    <row r="145" spans="2:65" s="1" customFormat="1" ht="37.9" customHeight="1" x14ac:dyDescent="0.2">
      <c r="B145" s="33"/>
      <c r="C145" s="130" t="s">
        <v>243</v>
      </c>
      <c r="D145" s="130" t="s">
        <v>188</v>
      </c>
      <c r="E145" s="131" t="s">
        <v>844</v>
      </c>
      <c r="F145" s="132" t="s">
        <v>845</v>
      </c>
      <c r="G145" s="133" t="s">
        <v>191</v>
      </c>
      <c r="H145" s="134">
        <v>21</v>
      </c>
      <c r="I145" s="135"/>
      <c r="J145" s="136">
        <f>ROUND(I145*H145,2)</f>
        <v>0</v>
      </c>
      <c r="K145" s="132" t="s">
        <v>774</v>
      </c>
      <c r="L145" s="33"/>
      <c r="M145" s="137" t="s">
        <v>35</v>
      </c>
      <c r="N145" s="138" t="s">
        <v>50</v>
      </c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AR145" s="141" t="s">
        <v>193</v>
      </c>
      <c r="AT145" s="141" t="s">
        <v>188</v>
      </c>
      <c r="AU145" s="141" t="s">
        <v>88</v>
      </c>
      <c r="AY145" s="17" t="s">
        <v>187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7" t="s">
        <v>86</v>
      </c>
      <c r="BK145" s="142">
        <f>ROUND(I145*H145,2)</f>
        <v>0</v>
      </c>
      <c r="BL145" s="17" t="s">
        <v>193</v>
      </c>
      <c r="BM145" s="141" t="s">
        <v>1087</v>
      </c>
    </row>
    <row r="146" spans="2:65" s="1" customFormat="1" x14ac:dyDescent="0.2">
      <c r="B146" s="33"/>
      <c r="D146" s="184" t="s">
        <v>788</v>
      </c>
      <c r="F146" s="185" t="s">
        <v>847</v>
      </c>
      <c r="I146" s="177"/>
      <c r="L146" s="33"/>
      <c r="M146" s="178"/>
      <c r="T146" s="54"/>
      <c r="AT146" s="17" t="s">
        <v>788</v>
      </c>
      <c r="AU146" s="17" t="s">
        <v>88</v>
      </c>
    </row>
    <row r="147" spans="2:65" s="12" customFormat="1" x14ac:dyDescent="0.2">
      <c r="B147" s="143"/>
      <c r="D147" s="144" t="s">
        <v>195</v>
      </c>
      <c r="E147" s="145" t="s">
        <v>35</v>
      </c>
      <c r="F147" s="146" t="s">
        <v>304</v>
      </c>
      <c r="H147" s="145" t="s">
        <v>35</v>
      </c>
      <c r="I147" s="147"/>
      <c r="L147" s="143"/>
      <c r="M147" s="148"/>
      <c r="T147" s="149"/>
      <c r="AT147" s="145" t="s">
        <v>195</v>
      </c>
      <c r="AU147" s="145" t="s">
        <v>88</v>
      </c>
      <c r="AV147" s="12" t="s">
        <v>86</v>
      </c>
      <c r="AW147" s="12" t="s">
        <v>41</v>
      </c>
      <c r="AX147" s="12" t="s">
        <v>79</v>
      </c>
      <c r="AY147" s="145" t="s">
        <v>187</v>
      </c>
    </row>
    <row r="148" spans="2:65" s="13" customFormat="1" x14ac:dyDescent="0.2">
      <c r="B148" s="150"/>
      <c r="D148" s="144" t="s">
        <v>195</v>
      </c>
      <c r="E148" s="151" t="s">
        <v>35</v>
      </c>
      <c r="F148" s="152" t="s">
        <v>193</v>
      </c>
      <c r="H148" s="153">
        <v>4</v>
      </c>
      <c r="I148" s="154"/>
      <c r="L148" s="150"/>
      <c r="M148" s="155"/>
      <c r="T148" s="156"/>
      <c r="AT148" s="151" t="s">
        <v>195</v>
      </c>
      <c r="AU148" s="151" t="s">
        <v>88</v>
      </c>
      <c r="AV148" s="13" t="s">
        <v>88</v>
      </c>
      <c r="AW148" s="13" t="s">
        <v>41</v>
      </c>
      <c r="AX148" s="13" t="s">
        <v>79</v>
      </c>
      <c r="AY148" s="151" t="s">
        <v>187</v>
      </c>
    </row>
    <row r="149" spans="2:65" s="13" customFormat="1" x14ac:dyDescent="0.2">
      <c r="B149" s="150"/>
      <c r="D149" s="144" t="s">
        <v>195</v>
      </c>
      <c r="E149" s="151" t="s">
        <v>35</v>
      </c>
      <c r="F149" s="152" t="s">
        <v>235</v>
      </c>
      <c r="H149" s="153">
        <v>8</v>
      </c>
      <c r="I149" s="154"/>
      <c r="L149" s="150"/>
      <c r="M149" s="155"/>
      <c r="T149" s="156"/>
      <c r="AT149" s="151" t="s">
        <v>195</v>
      </c>
      <c r="AU149" s="151" t="s">
        <v>88</v>
      </c>
      <c r="AV149" s="13" t="s">
        <v>88</v>
      </c>
      <c r="AW149" s="13" t="s">
        <v>41</v>
      </c>
      <c r="AX149" s="13" t="s">
        <v>79</v>
      </c>
      <c r="AY149" s="151" t="s">
        <v>187</v>
      </c>
    </row>
    <row r="150" spans="2:65" s="13" customFormat="1" x14ac:dyDescent="0.2">
      <c r="B150" s="150"/>
      <c r="D150" s="144" t="s">
        <v>195</v>
      </c>
      <c r="E150" s="151" t="s">
        <v>35</v>
      </c>
      <c r="F150" s="152" t="s">
        <v>86</v>
      </c>
      <c r="H150" s="153">
        <v>1</v>
      </c>
      <c r="I150" s="154"/>
      <c r="L150" s="150"/>
      <c r="M150" s="155"/>
      <c r="T150" s="156"/>
      <c r="AT150" s="151" t="s">
        <v>195</v>
      </c>
      <c r="AU150" s="151" t="s">
        <v>88</v>
      </c>
      <c r="AV150" s="13" t="s">
        <v>88</v>
      </c>
      <c r="AW150" s="13" t="s">
        <v>41</v>
      </c>
      <c r="AX150" s="13" t="s">
        <v>79</v>
      </c>
      <c r="AY150" s="151" t="s">
        <v>187</v>
      </c>
    </row>
    <row r="151" spans="2:65" s="13" customFormat="1" x14ac:dyDescent="0.2">
      <c r="B151" s="150"/>
      <c r="D151" s="144" t="s">
        <v>195</v>
      </c>
      <c r="E151" s="151" t="s">
        <v>35</v>
      </c>
      <c r="F151" s="152" t="s">
        <v>235</v>
      </c>
      <c r="H151" s="153">
        <v>8</v>
      </c>
      <c r="I151" s="154"/>
      <c r="L151" s="150"/>
      <c r="M151" s="155"/>
      <c r="T151" s="156"/>
      <c r="AT151" s="151" t="s">
        <v>195</v>
      </c>
      <c r="AU151" s="151" t="s">
        <v>88</v>
      </c>
      <c r="AV151" s="13" t="s">
        <v>88</v>
      </c>
      <c r="AW151" s="13" t="s">
        <v>41</v>
      </c>
      <c r="AX151" s="13" t="s">
        <v>79</v>
      </c>
      <c r="AY151" s="151" t="s">
        <v>187</v>
      </c>
    </row>
    <row r="152" spans="2:65" s="14" customFormat="1" x14ac:dyDescent="0.2">
      <c r="B152" s="157"/>
      <c r="D152" s="144" t="s">
        <v>195</v>
      </c>
      <c r="E152" s="158" t="s">
        <v>35</v>
      </c>
      <c r="F152" s="159" t="s">
        <v>201</v>
      </c>
      <c r="H152" s="160">
        <v>21</v>
      </c>
      <c r="I152" s="161"/>
      <c r="L152" s="157"/>
      <c r="M152" s="162"/>
      <c r="T152" s="163"/>
      <c r="AT152" s="158" t="s">
        <v>195</v>
      </c>
      <c r="AU152" s="158" t="s">
        <v>88</v>
      </c>
      <c r="AV152" s="14" t="s">
        <v>193</v>
      </c>
      <c r="AW152" s="14" t="s">
        <v>41</v>
      </c>
      <c r="AX152" s="14" t="s">
        <v>86</v>
      </c>
      <c r="AY152" s="158" t="s">
        <v>187</v>
      </c>
    </row>
    <row r="153" spans="2:65" s="1" customFormat="1" ht="37.9" customHeight="1" x14ac:dyDescent="0.2">
      <c r="B153" s="33"/>
      <c r="C153" s="130" t="s">
        <v>247</v>
      </c>
      <c r="D153" s="130" t="s">
        <v>188</v>
      </c>
      <c r="E153" s="131" t="s">
        <v>849</v>
      </c>
      <c r="F153" s="132" t="s">
        <v>850</v>
      </c>
      <c r="G153" s="133" t="s">
        <v>191</v>
      </c>
      <c r="H153" s="134">
        <v>18</v>
      </c>
      <c r="I153" s="135"/>
      <c r="J153" s="136">
        <f>ROUND(I153*H153,2)</f>
        <v>0</v>
      </c>
      <c r="K153" s="132" t="s">
        <v>774</v>
      </c>
      <c r="L153" s="33"/>
      <c r="M153" s="137" t="s">
        <v>35</v>
      </c>
      <c r="N153" s="138" t="s">
        <v>50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193</v>
      </c>
      <c r="AT153" s="141" t="s">
        <v>188</v>
      </c>
      <c r="AU153" s="141" t="s">
        <v>88</v>
      </c>
      <c r="AY153" s="17" t="s">
        <v>187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7" t="s">
        <v>86</v>
      </c>
      <c r="BK153" s="142">
        <f>ROUND(I153*H153,2)</f>
        <v>0</v>
      </c>
      <c r="BL153" s="17" t="s">
        <v>193</v>
      </c>
      <c r="BM153" s="141" t="s">
        <v>1088</v>
      </c>
    </row>
    <row r="154" spans="2:65" s="1" customFormat="1" x14ac:dyDescent="0.2">
      <c r="B154" s="33"/>
      <c r="D154" s="184" t="s">
        <v>788</v>
      </c>
      <c r="F154" s="185" t="s">
        <v>852</v>
      </c>
      <c r="I154" s="177"/>
      <c r="L154" s="33"/>
      <c r="M154" s="178"/>
      <c r="T154" s="54"/>
      <c r="AT154" s="17" t="s">
        <v>788</v>
      </c>
      <c r="AU154" s="17" t="s">
        <v>88</v>
      </c>
    </row>
    <row r="155" spans="2:65" s="12" customFormat="1" x14ac:dyDescent="0.2">
      <c r="B155" s="143"/>
      <c r="D155" s="144" t="s">
        <v>195</v>
      </c>
      <c r="E155" s="145" t="s">
        <v>35</v>
      </c>
      <c r="F155" s="146" t="s">
        <v>304</v>
      </c>
      <c r="H155" s="145" t="s">
        <v>35</v>
      </c>
      <c r="I155" s="147"/>
      <c r="L155" s="143"/>
      <c r="M155" s="148"/>
      <c r="T155" s="149"/>
      <c r="AT155" s="145" t="s">
        <v>195</v>
      </c>
      <c r="AU155" s="145" t="s">
        <v>88</v>
      </c>
      <c r="AV155" s="12" t="s">
        <v>86</v>
      </c>
      <c r="AW155" s="12" t="s">
        <v>41</v>
      </c>
      <c r="AX155" s="12" t="s">
        <v>79</v>
      </c>
      <c r="AY155" s="145" t="s">
        <v>187</v>
      </c>
    </row>
    <row r="156" spans="2:65" s="13" customFormat="1" x14ac:dyDescent="0.2">
      <c r="B156" s="150"/>
      <c r="D156" s="144" t="s">
        <v>195</v>
      </c>
      <c r="E156" s="151" t="s">
        <v>35</v>
      </c>
      <c r="F156" s="152" t="s">
        <v>253</v>
      </c>
      <c r="H156" s="153">
        <v>12</v>
      </c>
      <c r="I156" s="154"/>
      <c r="L156" s="150"/>
      <c r="M156" s="155"/>
      <c r="T156" s="156"/>
      <c r="AT156" s="151" t="s">
        <v>195</v>
      </c>
      <c r="AU156" s="151" t="s">
        <v>88</v>
      </c>
      <c r="AV156" s="13" t="s">
        <v>88</v>
      </c>
      <c r="AW156" s="13" t="s">
        <v>41</v>
      </c>
      <c r="AX156" s="13" t="s">
        <v>79</v>
      </c>
      <c r="AY156" s="151" t="s">
        <v>187</v>
      </c>
    </row>
    <row r="157" spans="2:65" s="13" customFormat="1" x14ac:dyDescent="0.2">
      <c r="B157" s="150"/>
      <c r="D157" s="144" t="s">
        <v>195</v>
      </c>
      <c r="E157" s="151" t="s">
        <v>35</v>
      </c>
      <c r="F157" s="152" t="s">
        <v>223</v>
      </c>
      <c r="H157" s="153">
        <v>6</v>
      </c>
      <c r="I157" s="154"/>
      <c r="L157" s="150"/>
      <c r="M157" s="155"/>
      <c r="T157" s="156"/>
      <c r="AT157" s="151" t="s">
        <v>195</v>
      </c>
      <c r="AU157" s="151" t="s">
        <v>88</v>
      </c>
      <c r="AV157" s="13" t="s">
        <v>88</v>
      </c>
      <c r="AW157" s="13" t="s">
        <v>41</v>
      </c>
      <c r="AX157" s="13" t="s">
        <v>79</v>
      </c>
      <c r="AY157" s="151" t="s">
        <v>187</v>
      </c>
    </row>
    <row r="158" spans="2:65" s="14" customFormat="1" x14ac:dyDescent="0.2">
      <c r="B158" s="157"/>
      <c r="D158" s="144" t="s">
        <v>195</v>
      </c>
      <c r="E158" s="158" t="s">
        <v>35</v>
      </c>
      <c r="F158" s="159" t="s">
        <v>201</v>
      </c>
      <c r="H158" s="160">
        <v>18</v>
      </c>
      <c r="I158" s="161"/>
      <c r="L158" s="157"/>
      <c r="M158" s="162"/>
      <c r="T158" s="163"/>
      <c r="AT158" s="158" t="s">
        <v>195</v>
      </c>
      <c r="AU158" s="158" t="s">
        <v>88</v>
      </c>
      <c r="AV158" s="14" t="s">
        <v>193</v>
      </c>
      <c r="AW158" s="14" t="s">
        <v>41</v>
      </c>
      <c r="AX158" s="14" t="s">
        <v>86</v>
      </c>
      <c r="AY158" s="158" t="s">
        <v>187</v>
      </c>
    </row>
    <row r="159" spans="2:65" s="1" customFormat="1" ht="37.9" customHeight="1" x14ac:dyDescent="0.2">
      <c r="B159" s="33"/>
      <c r="C159" s="130" t="s">
        <v>253</v>
      </c>
      <c r="D159" s="130" t="s">
        <v>188</v>
      </c>
      <c r="E159" s="131" t="s">
        <v>858</v>
      </c>
      <c r="F159" s="132" t="s">
        <v>859</v>
      </c>
      <c r="G159" s="133" t="s">
        <v>191</v>
      </c>
      <c r="H159" s="134">
        <v>6</v>
      </c>
      <c r="I159" s="135"/>
      <c r="J159" s="136">
        <f>ROUND(I159*H159,2)</f>
        <v>0</v>
      </c>
      <c r="K159" s="132" t="s">
        <v>774</v>
      </c>
      <c r="L159" s="33"/>
      <c r="M159" s="137" t="s">
        <v>35</v>
      </c>
      <c r="N159" s="138" t="s">
        <v>50</v>
      </c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193</v>
      </c>
      <c r="AT159" s="141" t="s">
        <v>188</v>
      </c>
      <c r="AU159" s="141" t="s">
        <v>88</v>
      </c>
      <c r="AY159" s="17" t="s">
        <v>187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7" t="s">
        <v>86</v>
      </c>
      <c r="BK159" s="142">
        <f>ROUND(I159*H159,2)</f>
        <v>0</v>
      </c>
      <c r="BL159" s="17" t="s">
        <v>193</v>
      </c>
      <c r="BM159" s="141" t="s">
        <v>1089</v>
      </c>
    </row>
    <row r="160" spans="2:65" s="1" customFormat="1" x14ac:dyDescent="0.2">
      <c r="B160" s="33"/>
      <c r="D160" s="184" t="s">
        <v>788</v>
      </c>
      <c r="F160" s="185" t="s">
        <v>861</v>
      </c>
      <c r="I160" s="177"/>
      <c r="L160" s="33"/>
      <c r="M160" s="178"/>
      <c r="T160" s="54"/>
      <c r="AT160" s="17" t="s">
        <v>788</v>
      </c>
      <c r="AU160" s="17" t="s">
        <v>88</v>
      </c>
    </row>
    <row r="161" spans="2:65" s="12" customFormat="1" x14ac:dyDescent="0.2">
      <c r="B161" s="143"/>
      <c r="D161" s="144" t="s">
        <v>195</v>
      </c>
      <c r="E161" s="145" t="s">
        <v>35</v>
      </c>
      <c r="F161" s="146" t="s">
        <v>304</v>
      </c>
      <c r="H161" s="145" t="s">
        <v>35</v>
      </c>
      <c r="I161" s="147"/>
      <c r="L161" s="143"/>
      <c r="M161" s="148"/>
      <c r="T161" s="149"/>
      <c r="AT161" s="145" t="s">
        <v>195</v>
      </c>
      <c r="AU161" s="145" t="s">
        <v>88</v>
      </c>
      <c r="AV161" s="12" t="s">
        <v>86</v>
      </c>
      <c r="AW161" s="12" t="s">
        <v>41</v>
      </c>
      <c r="AX161" s="12" t="s">
        <v>79</v>
      </c>
      <c r="AY161" s="145" t="s">
        <v>187</v>
      </c>
    </row>
    <row r="162" spans="2:65" s="13" customFormat="1" x14ac:dyDescent="0.2">
      <c r="B162" s="150"/>
      <c r="D162" s="144" t="s">
        <v>195</v>
      </c>
      <c r="E162" s="151" t="s">
        <v>35</v>
      </c>
      <c r="F162" s="152" t="s">
        <v>223</v>
      </c>
      <c r="H162" s="153">
        <v>6</v>
      </c>
      <c r="I162" s="154"/>
      <c r="L162" s="150"/>
      <c r="M162" s="155"/>
      <c r="T162" s="156"/>
      <c r="AT162" s="151" t="s">
        <v>195</v>
      </c>
      <c r="AU162" s="151" t="s">
        <v>88</v>
      </c>
      <c r="AV162" s="13" t="s">
        <v>88</v>
      </c>
      <c r="AW162" s="13" t="s">
        <v>41</v>
      </c>
      <c r="AX162" s="13" t="s">
        <v>79</v>
      </c>
      <c r="AY162" s="151" t="s">
        <v>187</v>
      </c>
    </row>
    <row r="163" spans="2:65" s="14" customFormat="1" x14ac:dyDescent="0.2">
      <c r="B163" s="157"/>
      <c r="D163" s="144" t="s">
        <v>195</v>
      </c>
      <c r="E163" s="158" t="s">
        <v>35</v>
      </c>
      <c r="F163" s="159" t="s">
        <v>201</v>
      </c>
      <c r="H163" s="160">
        <v>6</v>
      </c>
      <c r="I163" s="161"/>
      <c r="L163" s="157"/>
      <c r="M163" s="162"/>
      <c r="T163" s="163"/>
      <c r="AT163" s="158" t="s">
        <v>195</v>
      </c>
      <c r="AU163" s="158" t="s">
        <v>88</v>
      </c>
      <c r="AV163" s="14" t="s">
        <v>193</v>
      </c>
      <c r="AW163" s="14" t="s">
        <v>41</v>
      </c>
      <c r="AX163" s="14" t="s">
        <v>86</v>
      </c>
      <c r="AY163" s="158" t="s">
        <v>187</v>
      </c>
    </row>
    <row r="164" spans="2:65" s="1" customFormat="1" ht="24.2" customHeight="1" x14ac:dyDescent="0.2">
      <c r="B164" s="33"/>
      <c r="C164" s="130" t="s">
        <v>257</v>
      </c>
      <c r="D164" s="130" t="s">
        <v>188</v>
      </c>
      <c r="E164" s="131" t="s">
        <v>862</v>
      </c>
      <c r="F164" s="132" t="s">
        <v>863</v>
      </c>
      <c r="G164" s="133" t="s">
        <v>806</v>
      </c>
      <c r="H164" s="134">
        <v>15.6</v>
      </c>
      <c r="I164" s="135"/>
      <c r="J164" s="136">
        <f>ROUND(I164*H164,2)</f>
        <v>0</v>
      </c>
      <c r="K164" s="132" t="s">
        <v>774</v>
      </c>
      <c r="L164" s="33"/>
      <c r="M164" s="137" t="s">
        <v>35</v>
      </c>
      <c r="N164" s="138" t="s">
        <v>50</v>
      </c>
      <c r="P164" s="139">
        <f>O164*H164</f>
        <v>0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193</v>
      </c>
      <c r="AT164" s="141" t="s">
        <v>188</v>
      </c>
      <c r="AU164" s="141" t="s">
        <v>88</v>
      </c>
      <c r="AY164" s="17" t="s">
        <v>187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7" t="s">
        <v>86</v>
      </c>
      <c r="BK164" s="142">
        <f>ROUND(I164*H164,2)</f>
        <v>0</v>
      </c>
      <c r="BL164" s="17" t="s">
        <v>193</v>
      </c>
      <c r="BM164" s="141" t="s">
        <v>1090</v>
      </c>
    </row>
    <row r="165" spans="2:65" s="1" customFormat="1" x14ac:dyDescent="0.2">
      <c r="B165" s="33"/>
      <c r="D165" s="184" t="s">
        <v>788</v>
      </c>
      <c r="F165" s="185" t="s">
        <v>865</v>
      </c>
      <c r="I165" s="177"/>
      <c r="L165" s="33"/>
      <c r="M165" s="178"/>
      <c r="T165" s="54"/>
      <c r="AT165" s="17" t="s">
        <v>788</v>
      </c>
      <c r="AU165" s="17" t="s">
        <v>88</v>
      </c>
    </row>
    <row r="166" spans="2:65" s="12" customFormat="1" x14ac:dyDescent="0.2">
      <c r="B166" s="143"/>
      <c r="D166" s="144" t="s">
        <v>195</v>
      </c>
      <c r="E166" s="145" t="s">
        <v>35</v>
      </c>
      <c r="F166" s="146" t="s">
        <v>1083</v>
      </c>
      <c r="H166" s="145" t="s">
        <v>35</v>
      </c>
      <c r="I166" s="147"/>
      <c r="L166" s="143"/>
      <c r="M166" s="148"/>
      <c r="T166" s="149"/>
      <c r="AT166" s="145" t="s">
        <v>195</v>
      </c>
      <c r="AU166" s="145" t="s">
        <v>88</v>
      </c>
      <c r="AV166" s="12" t="s">
        <v>86</v>
      </c>
      <c r="AW166" s="12" t="s">
        <v>41</v>
      </c>
      <c r="AX166" s="12" t="s">
        <v>79</v>
      </c>
      <c r="AY166" s="145" t="s">
        <v>187</v>
      </c>
    </row>
    <row r="167" spans="2:65" s="13" customFormat="1" x14ac:dyDescent="0.2">
      <c r="B167" s="150"/>
      <c r="D167" s="144" t="s">
        <v>195</v>
      </c>
      <c r="E167" s="151" t="s">
        <v>35</v>
      </c>
      <c r="F167" s="152" t="s">
        <v>835</v>
      </c>
      <c r="H167" s="153">
        <v>9</v>
      </c>
      <c r="I167" s="154"/>
      <c r="L167" s="150"/>
      <c r="M167" s="155"/>
      <c r="T167" s="156"/>
      <c r="AT167" s="151" t="s">
        <v>195</v>
      </c>
      <c r="AU167" s="151" t="s">
        <v>88</v>
      </c>
      <c r="AV167" s="13" t="s">
        <v>88</v>
      </c>
      <c r="AW167" s="13" t="s">
        <v>41</v>
      </c>
      <c r="AX167" s="13" t="s">
        <v>79</v>
      </c>
      <c r="AY167" s="151" t="s">
        <v>187</v>
      </c>
    </row>
    <row r="168" spans="2:65" s="12" customFormat="1" x14ac:dyDescent="0.2">
      <c r="B168" s="143"/>
      <c r="D168" s="144" t="s">
        <v>195</v>
      </c>
      <c r="E168" s="145" t="s">
        <v>35</v>
      </c>
      <c r="F168" s="146" t="s">
        <v>1091</v>
      </c>
      <c r="H168" s="145" t="s">
        <v>35</v>
      </c>
      <c r="I168" s="147"/>
      <c r="L168" s="143"/>
      <c r="M168" s="148"/>
      <c r="T168" s="149"/>
      <c r="AT168" s="145" t="s">
        <v>195</v>
      </c>
      <c r="AU168" s="145" t="s">
        <v>88</v>
      </c>
      <c r="AV168" s="12" t="s">
        <v>86</v>
      </c>
      <c r="AW168" s="12" t="s">
        <v>41</v>
      </c>
      <c r="AX168" s="12" t="s">
        <v>79</v>
      </c>
      <c r="AY168" s="145" t="s">
        <v>187</v>
      </c>
    </row>
    <row r="169" spans="2:65" s="13" customFormat="1" x14ac:dyDescent="0.2">
      <c r="B169" s="150"/>
      <c r="D169" s="144" t="s">
        <v>195</v>
      </c>
      <c r="E169" s="151" t="s">
        <v>35</v>
      </c>
      <c r="F169" s="152" t="s">
        <v>1092</v>
      </c>
      <c r="H169" s="153">
        <v>3.6</v>
      </c>
      <c r="I169" s="154"/>
      <c r="L169" s="150"/>
      <c r="M169" s="155"/>
      <c r="T169" s="156"/>
      <c r="AT169" s="151" t="s">
        <v>195</v>
      </c>
      <c r="AU169" s="151" t="s">
        <v>88</v>
      </c>
      <c r="AV169" s="13" t="s">
        <v>88</v>
      </c>
      <c r="AW169" s="13" t="s">
        <v>41</v>
      </c>
      <c r="AX169" s="13" t="s">
        <v>79</v>
      </c>
      <c r="AY169" s="151" t="s">
        <v>187</v>
      </c>
    </row>
    <row r="170" spans="2:65" s="12" customFormat="1" x14ac:dyDescent="0.2">
      <c r="B170" s="143"/>
      <c r="D170" s="144" t="s">
        <v>195</v>
      </c>
      <c r="E170" s="145" t="s">
        <v>35</v>
      </c>
      <c r="F170" s="146" t="s">
        <v>1086</v>
      </c>
      <c r="H170" s="145" t="s">
        <v>35</v>
      </c>
      <c r="I170" s="147"/>
      <c r="L170" s="143"/>
      <c r="M170" s="148"/>
      <c r="T170" s="149"/>
      <c r="AT170" s="145" t="s">
        <v>195</v>
      </c>
      <c r="AU170" s="145" t="s">
        <v>88</v>
      </c>
      <c r="AV170" s="12" t="s">
        <v>86</v>
      </c>
      <c r="AW170" s="12" t="s">
        <v>41</v>
      </c>
      <c r="AX170" s="12" t="s">
        <v>79</v>
      </c>
      <c r="AY170" s="145" t="s">
        <v>187</v>
      </c>
    </row>
    <row r="171" spans="2:65" s="13" customFormat="1" x14ac:dyDescent="0.2">
      <c r="B171" s="150"/>
      <c r="D171" s="144" t="s">
        <v>195</v>
      </c>
      <c r="E171" s="151" t="s">
        <v>35</v>
      </c>
      <c r="F171" s="152" t="s">
        <v>207</v>
      </c>
      <c r="H171" s="153">
        <v>3</v>
      </c>
      <c r="I171" s="154"/>
      <c r="L171" s="150"/>
      <c r="M171" s="155"/>
      <c r="T171" s="156"/>
      <c r="AT171" s="151" t="s">
        <v>195</v>
      </c>
      <c r="AU171" s="151" t="s">
        <v>88</v>
      </c>
      <c r="AV171" s="13" t="s">
        <v>88</v>
      </c>
      <c r="AW171" s="13" t="s">
        <v>41</v>
      </c>
      <c r="AX171" s="13" t="s">
        <v>79</v>
      </c>
      <c r="AY171" s="151" t="s">
        <v>187</v>
      </c>
    </row>
    <row r="172" spans="2:65" s="14" customFormat="1" x14ac:dyDescent="0.2">
      <c r="B172" s="157"/>
      <c r="D172" s="144" t="s">
        <v>195</v>
      </c>
      <c r="E172" s="158" t="s">
        <v>35</v>
      </c>
      <c r="F172" s="159" t="s">
        <v>201</v>
      </c>
      <c r="H172" s="160">
        <v>15.6</v>
      </c>
      <c r="I172" s="161"/>
      <c r="L172" s="157"/>
      <c r="M172" s="162"/>
      <c r="T172" s="163"/>
      <c r="AT172" s="158" t="s">
        <v>195</v>
      </c>
      <c r="AU172" s="158" t="s">
        <v>88</v>
      </c>
      <c r="AV172" s="14" t="s">
        <v>193</v>
      </c>
      <c r="AW172" s="14" t="s">
        <v>41</v>
      </c>
      <c r="AX172" s="14" t="s">
        <v>86</v>
      </c>
      <c r="AY172" s="158" t="s">
        <v>187</v>
      </c>
    </row>
    <row r="173" spans="2:65" s="1" customFormat="1" ht="33" customHeight="1" x14ac:dyDescent="0.2">
      <c r="B173" s="33"/>
      <c r="C173" s="130" t="s">
        <v>261</v>
      </c>
      <c r="D173" s="130" t="s">
        <v>188</v>
      </c>
      <c r="E173" s="131" t="s">
        <v>873</v>
      </c>
      <c r="F173" s="132" t="s">
        <v>874</v>
      </c>
      <c r="G173" s="133" t="s">
        <v>191</v>
      </c>
      <c r="H173" s="134">
        <v>21</v>
      </c>
      <c r="I173" s="135"/>
      <c r="J173" s="136">
        <f>ROUND(I173*H173,2)</f>
        <v>0</v>
      </c>
      <c r="K173" s="132" t="s">
        <v>774</v>
      </c>
      <c r="L173" s="33"/>
      <c r="M173" s="137" t="s">
        <v>35</v>
      </c>
      <c r="N173" s="138" t="s">
        <v>50</v>
      </c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AR173" s="141" t="s">
        <v>193</v>
      </c>
      <c r="AT173" s="141" t="s">
        <v>188</v>
      </c>
      <c r="AU173" s="141" t="s">
        <v>88</v>
      </c>
      <c r="AY173" s="17" t="s">
        <v>187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7" t="s">
        <v>86</v>
      </c>
      <c r="BK173" s="142">
        <f>ROUND(I173*H173,2)</f>
        <v>0</v>
      </c>
      <c r="BL173" s="17" t="s">
        <v>193</v>
      </c>
      <c r="BM173" s="141" t="s">
        <v>1093</v>
      </c>
    </row>
    <row r="174" spans="2:65" s="1" customFormat="1" x14ac:dyDescent="0.2">
      <c r="B174" s="33"/>
      <c r="D174" s="184" t="s">
        <v>788</v>
      </c>
      <c r="F174" s="185" t="s">
        <v>876</v>
      </c>
      <c r="I174" s="177"/>
      <c r="L174" s="33"/>
      <c r="M174" s="178"/>
      <c r="T174" s="54"/>
      <c r="AT174" s="17" t="s">
        <v>788</v>
      </c>
      <c r="AU174" s="17" t="s">
        <v>88</v>
      </c>
    </row>
    <row r="175" spans="2:65" s="12" customFormat="1" x14ac:dyDescent="0.2">
      <c r="B175" s="143"/>
      <c r="D175" s="144" t="s">
        <v>195</v>
      </c>
      <c r="E175" s="145" t="s">
        <v>35</v>
      </c>
      <c r="F175" s="146" t="s">
        <v>304</v>
      </c>
      <c r="H175" s="145" t="s">
        <v>35</v>
      </c>
      <c r="I175" s="147"/>
      <c r="L175" s="143"/>
      <c r="M175" s="148"/>
      <c r="T175" s="149"/>
      <c r="AT175" s="145" t="s">
        <v>195</v>
      </c>
      <c r="AU175" s="145" t="s">
        <v>88</v>
      </c>
      <c r="AV175" s="12" t="s">
        <v>86</v>
      </c>
      <c r="AW175" s="12" t="s">
        <v>41</v>
      </c>
      <c r="AX175" s="12" t="s">
        <v>79</v>
      </c>
      <c r="AY175" s="145" t="s">
        <v>187</v>
      </c>
    </row>
    <row r="176" spans="2:65" s="13" customFormat="1" x14ac:dyDescent="0.2">
      <c r="B176" s="150"/>
      <c r="D176" s="144" t="s">
        <v>195</v>
      </c>
      <c r="E176" s="151" t="s">
        <v>35</v>
      </c>
      <c r="F176" s="152" t="s">
        <v>193</v>
      </c>
      <c r="H176" s="153">
        <v>4</v>
      </c>
      <c r="I176" s="154"/>
      <c r="L176" s="150"/>
      <c r="M176" s="155"/>
      <c r="T176" s="156"/>
      <c r="AT176" s="151" t="s">
        <v>195</v>
      </c>
      <c r="AU176" s="151" t="s">
        <v>88</v>
      </c>
      <c r="AV176" s="13" t="s">
        <v>88</v>
      </c>
      <c r="AW176" s="13" t="s">
        <v>41</v>
      </c>
      <c r="AX176" s="13" t="s">
        <v>79</v>
      </c>
      <c r="AY176" s="151" t="s">
        <v>187</v>
      </c>
    </row>
    <row r="177" spans="2:65" s="13" customFormat="1" x14ac:dyDescent="0.2">
      <c r="B177" s="150"/>
      <c r="D177" s="144" t="s">
        <v>195</v>
      </c>
      <c r="E177" s="151" t="s">
        <v>35</v>
      </c>
      <c r="F177" s="152" t="s">
        <v>235</v>
      </c>
      <c r="H177" s="153">
        <v>8</v>
      </c>
      <c r="I177" s="154"/>
      <c r="L177" s="150"/>
      <c r="M177" s="155"/>
      <c r="T177" s="156"/>
      <c r="AT177" s="151" t="s">
        <v>195</v>
      </c>
      <c r="AU177" s="151" t="s">
        <v>88</v>
      </c>
      <c r="AV177" s="13" t="s">
        <v>88</v>
      </c>
      <c r="AW177" s="13" t="s">
        <v>41</v>
      </c>
      <c r="AX177" s="13" t="s">
        <v>79</v>
      </c>
      <c r="AY177" s="151" t="s">
        <v>187</v>
      </c>
    </row>
    <row r="178" spans="2:65" s="13" customFormat="1" x14ac:dyDescent="0.2">
      <c r="B178" s="150"/>
      <c r="D178" s="144" t="s">
        <v>195</v>
      </c>
      <c r="E178" s="151" t="s">
        <v>35</v>
      </c>
      <c r="F178" s="152" t="s">
        <v>86</v>
      </c>
      <c r="H178" s="153">
        <v>1</v>
      </c>
      <c r="I178" s="154"/>
      <c r="L178" s="150"/>
      <c r="M178" s="155"/>
      <c r="T178" s="156"/>
      <c r="AT178" s="151" t="s">
        <v>195</v>
      </c>
      <c r="AU178" s="151" t="s">
        <v>88</v>
      </c>
      <c r="AV178" s="13" t="s">
        <v>88</v>
      </c>
      <c r="AW178" s="13" t="s">
        <v>41</v>
      </c>
      <c r="AX178" s="13" t="s">
        <v>79</v>
      </c>
      <c r="AY178" s="151" t="s">
        <v>187</v>
      </c>
    </row>
    <row r="179" spans="2:65" s="13" customFormat="1" x14ac:dyDescent="0.2">
      <c r="B179" s="150"/>
      <c r="D179" s="144" t="s">
        <v>195</v>
      </c>
      <c r="E179" s="151" t="s">
        <v>35</v>
      </c>
      <c r="F179" s="152" t="s">
        <v>235</v>
      </c>
      <c r="H179" s="153">
        <v>8</v>
      </c>
      <c r="I179" s="154"/>
      <c r="L179" s="150"/>
      <c r="M179" s="155"/>
      <c r="T179" s="156"/>
      <c r="AT179" s="151" t="s">
        <v>195</v>
      </c>
      <c r="AU179" s="151" t="s">
        <v>88</v>
      </c>
      <c r="AV179" s="13" t="s">
        <v>88</v>
      </c>
      <c r="AW179" s="13" t="s">
        <v>41</v>
      </c>
      <c r="AX179" s="13" t="s">
        <v>79</v>
      </c>
      <c r="AY179" s="151" t="s">
        <v>187</v>
      </c>
    </row>
    <row r="180" spans="2:65" s="14" customFormat="1" x14ac:dyDescent="0.2">
      <c r="B180" s="157"/>
      <c r="D180" s="144" t="s">
        <v>195</v>
      </c>
      <c r="E180" s="158" t="s">
        <v>35</v>
      </c>
      <c r="F180" s="159" t="s">
        <v>201</v>
      </c>
      <c r="H180" s="160">
        <v>21</v>
      </c>
      <c r="I180" s="161"/>
      <c r="L180" s="157"/>
      <c r="M180" s="162"/>
      <c r="T180" s="163"/>
      <c r="AT180" s="158" t="s">
        <v>195</v>
      </c>
      <c r="AU180" s="158" t="s">
        <v>88</v>
      </c>
      <c r="AV180" s="14" t="s">
        <v>193</v>
      </c>
      <c r="AW180" s="14" t="s">
        <v>41</v>
      </c>
      <c r="AX180" s="14" t="s">
        <v>86</v>
      </c>
      <c r="AY180" s="158" t="s">
        <v>187</v>
      </c>
    </row>
    <row r="181" spans="2:65" s="1" customFormat="1" ht="33" customHeight="1" x14ac:dyDescent="0.2">
      <c r="B181" s="33"/>
      <c r="C181" s="130" t="s">
        <v>8</v>
      </c>
      <c r="D181" s="130" t="s">
        <v>188</v>
      </c>
      <c r="E181" s="131" t="s">
        <v>877</v>
      </c>
      <c r="F181" s="132" t="s">
        <v>878</v>
      </c>
      <c r="G181" s="133" t="s">
        <v>191</v>
      </c>
      <c r="H181" s="134">
        <v>18</v>
      </c>
      <c r="I181" s="135"/>
      <c r="J181" s="136">
        <f>ROUND(I181*H181,2)</f>
        <v>0</v>
      </c>
      <c r="K181" s="132" t="s">
        <v>774</v>
      </c>
      <c r="L181" s="33"/>
      <c r="M181" s="137" t="s">
        <v>35</v>
      </c>
      <c r="N181" s="138" t="s">
        <v>50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193</v>
      </c>
      <c r="AT181" s="141" t="s">
        <v>188</v>
      </c>
      <c r="AU181" s="141" t="s">
        <v>88</v>
      </c>
      <c r="AY181" s="17" t="s">
        <v>187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7" t="s">
        <v>86</v>
      </c>
      <c r="BK181" s="142">
        <f>ROUND(I181*H181,2)</f>
        <v>0</v>
      </c>
      <c r="BL181" s="17" t="s">
        <v>193</v>
      </c>
      <c r="BM181" s="141" t="s">
        <v>1094</v>
      </c>
    </row>
    <row r="182" spans="2:65" s="1" customFormat="1" x14ac:dyDescent="0.2">
      <c r="B182" s="33"/>
      <c r="D182" s="184" t="s">
        <v>788</v>
      </c>
      <c r="F182" s="185" t="s">
        <v>880</v>
      </c>
      <c r="I182" s="177"/>
      <c r="L182" s="33"/>
      <c r="M182" s="178"/>
      <c r="T182" s="54"/>
      <c r="AT182" s="17" t="s">
        <v>788</v>
      </c>
      <c r="AU182" s="17" t="s">
        <v>88</v>
      </c>
    </row>
    <row r="183" spans="2:65" s="12" customFormat="1" x14ac:dyDescent="0.2">
      <c r="B183" s="143"/>
      <c r="D183" s="144" t="s">
        <v>195</v>
      </c>
      <c r="E183" s="145" t="s">
        <v>35</v>
      </c>
      <c r="F183" s="146" t="s">
        <v>304</v>
      </c>
      <c r="H183" s="145" t="s">
        <v>35</v>
      </c>
      <c r="I183" s="147"/>
      <c r="L183" s="143"/>
      <c r="M183" s="148"/>
      <c r="T183" s="149"/>
      <c r="AT183" s="145" t="s">
        <v>195</v>
      </c>
      <c r="AU183" s="145" t="s">
        <v>88</v>
      </c>
      <c r="AV183" s="12" t="s">
        <v>86</v>
      </c>
      <c r="AW183" s="12" t="s">
        <v>41</v>
      </c>
      <c r="AX183" s="12" t="s">
        <v>79</v>
      </c>
      <c r="AY183" s="145" t="s">
        <v>187</v>
      </c>
    </row>
    <row r="184" spans="2:65" s="13" customFormat="1" x14ac:dyDescent="0.2">
      <c r="B184" s="150"/>
      <c r="D184" s="144" t="s">
        <v>195</v>
      </c>
      <c r="E184" s="151" t="s">
        <v>35</v>
      </c>
      <c r="F184" s="152" t="s">
        <v>253</v>
      </c>
      <c r="H184" s="153">
        <v>12</v>
      </c>
      <c r="I184" s="154"/>
      <c r="L184" s="150"/>
      <c r="M184" s="155"/>
      <c r="T184" s="156"/>
      <c r="AT184" s="151" t="s">
        <v>195</v>
      </c>
      <c r="AU184" s="151" t="s">
        <v>88</v>
      </c>
      <c r="AV184" s="13" t="s">
        <v>88</v>
      </c>
      <c r="AW184" s="13" t="s">
        <v>41</v>
      </c>
      <c r="AX184" s="13" t="s">
        <v>79</v>
      </c>
      <c r="AY184" s="151" t="s">
        <v>187</v>
      </c>
    </row>
    <row r="185" spans="2:65" s="13" customFormat="1" x14ac:dyDescent="0.2">
      <c r="B185" s="150"/>
      <c r="D185" s="144" t="s">
        <v>195</v>
      </c>
      <c r="E185" s="151" t="s">
        <v>35</v>
      </c>
      <c r="F185" s="152" t="s">
        <v>223</v>
      </c>
      <c r="H185" s="153">
        <v>6</v>
      </c>
      <c r="I185" s="154"/>
      <c r="L185" s="150"/>
      <c r="M185" s="155"/>
      <c r="T185" s="156"/>
      <c r="AT185" s="151" t="s">
        <v>195</v>
      </c>
      <c r="AU185" s="151" t="s">
        <v>88</v>
      </c>
      <c r="AV185" s="13" t="s">
        <v>88</v>
      </c>
      <c r="AW185" s="13" t="s">
        <v>41</v>
      </c>
      <c r="AX185" s="13" t="s">
        <v>79</v>
      </c>
      <c r="AY185" s="151" t="s">
        <v>187</v>
      </c>
    </row>
    <row r="186" spans="2:65" s="14" customFormat="1" x14ac:dyDescent="0.2">
      <c r="B186" s="157"/>
      <c r="D186" s="144" t="s">
        <v>195</v>
      </c>
      <c r="E186" s="158" t="s">
        <v>35</v>
      </c>
      <c r="F186" s="159" t="s">
        <v>201</v>
      </c>
      <c r="H186" s="160">
        <v>18</v>
      </c>
      <c r="I186" s="161"/>
      <c r="L186" s="157"/>
      <c r="M186" s="162"/>
      <c r="T186" s="163"/>
      <c r="AT186" s="158" t="s">
        <v>195</v>
      </c>
      <c r="AU186" s="158" t="s">
        <v>88</v>
      </c>
      <c r="AV186" s="14" t="s">
        <v>193</v>
      </c>
      <c r="AW186" s="14" t="s">
        <v>41</v>
      </c>
      <c r="AX186" s="14" t="s">
        <v>86</v>
      </c>
      <c r="AY186" s="158" t="s">
        <v>187</v>
      </c>
    </row>
    <row r="187" spans="2:65" s="1" customFormat="1" ht="33" customHeight="1" x14ac:dyDescent="0.2">
      <c r="B187" s="33"/>
      <c r="C187" s="130" t="s">
        <v>269</v>
      </c>
      <c r="D187" s="130" t="s">
        <v>188</v>
      </c>
      <c r="E187" s="131" t="s">
        <v>885</v>
      </c>
      <c r="F187" s="132" t="s">
        <v>886</v>
      </c>
      <c r="G187" s="133" t="s">
        <v>191</v>
      </c>
      <c r="H187" s="134">
        <v>6</v>
      </c>
      <c r="I187" s="135"/>
      <c r="J187" s="136">
        <f>ROUND(I187*H187,2)</f>
        <v>0</v>
      </c>
      <c r="K187" s="132" t="s">
        <v>774</v>
      </c>
      <c r="L187" s="33"/>
      <c r="M187" s="137" t="s">
        <v>35</v>
      </c>
      <c r="N187" s="138" t="s">
        <v>50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193</v>
      </c>
      <c r="AT187" s="141" t="s">
        <v>188</v>
      </c>
      <c r="AU187" s="141" t="s">
        <v>88</v>
      </c>
      <c r="AY187" s="17" t="s">
        <v>187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7" t="s">
        <v>86</v>
      </c>
      <c r="BK187" s="142">
        <f>ROUND(I187*H187,2)</f>
        <v>0</v>
      </c>
      <c r="BL187" s="17" t="s">
        <v>193</v>
      </c>
      <c r="BM187" s="141" t="s">
        <v>1095</v>
      </c>
    </row>
    <row r="188" spans="2:65" s="1" customFormat="1" x14ac:dyDescent="0.2">
      <c r="B188" s="33"/>
      <c r="D188" s="184" t="s">
        <v>788</v>
      </c>
      <c r="F188" s="185" t="s">
        <v>888</v>
      </c>
      <c r="I188" s="177"/>
      <c r="L188" s="33"/>
      <c r="M188" s="178"/>
      <c r="T188" s="54"/>
      <c r="AT188" s="17" t="s">
        <v>788</v>
      </c>
      <c r="AU188" s="17" t="s">
        <v>88</v>
      </c>
    </row>
    <row r="189" spans="2:65" s="12" customFormat="1" x14ac:dyDescent="0.2">
      <c r="B189" s="143"/>
      <c r="D189" s="144" t="s">
        <v>195</v>
      </c>
      <c r="E189" s="145" t="s">
        <v>35</v>
      </c>
      <c r="F189" s="146" t="s">
        <v>304</v>
      </c>
      <c r="H189" s="145" t="s">
        <v>35</v>
      </c>
      <c r="I189" s="147"/>
      <c r="L189" s="143"/>
      <c r="M189" s="148"/>
      <c r="T189" s="149"/>
      <c r="AT189" s="145" t="s">
        <v>195</v>
      </c>
      <c r="AU189" s="145" t="s">
        <v>88</v>
      </c>
      <c r="AV189" s="12" t="s">
        <v>86</v>
      </c>
      <c r="AW189" s="12" t="s">
        <v>41</v>
      </c>
      <c r="AX189" s="12" t="s">
        <v>79</v>
      </c>
      <c r="AY189" s="145" t="s">
        <v>187</v>
      </c>
    </row>
    <row r="190" spans="2:65" s="13" customFormat="1" x14ac:dyDescent="0.2">
      <c r="B190" s="150"/>
      <c r="D190" s="144" t="s">
        <v>195</v>
      </c>
      <c r="E190" s="151" t="s">
        <v>35</v>
      </c>
      <c r="F190" s="152" t="s">
        <v>223</v>
      </c>
      <c r="H190" s="153">
        <v>6</v>
      </c>
      <c r="I190" s="154"/>
      <c r="L190" s="150"/>
      <c r="M190" s="155"/>
      <c r="T190" s="156"/>
      <c r="AT190" s="151" t="s">
        <v>195</v>
      </c>
      <c r="AU190" s="151" t="s">
        <v>88</v>
      </c>
      <c r="AV190" s="13" t="s">
        <v>88</v>
      </c>
      <c r="AW190" s="13" t="s">
        <v>41</v>
      </c>
      <c r="AX190" s="13" t="s">
        <v>79</v>
      </c>
      <c r="AY190" s="151" t="s">
        <v>187</v>
      </c>
    </row>
    <row r="191" spans="2:65" s="14" customFormat="1" x14ac:dyDescent="0.2">
      <c r="B191" s="157"/>
      <c r="D191" s="144" t="s">
        <v>195</v>
      </c>
      <c r="E191" s="158" t="s">
        <v>35</v>
      </c>
      <c r="F191" s="159" t="s">
        <v>201</v>
      </c>
      <c r="H191" s="160">
        <v>6</v>
      </c>
      <c r="I191" s="161"/>
      <c r="L191" s="157"/>
      <c r="M191" s="162"/>
      <c r="T191" s="163"/>
      <c r="AT191" s="158" t="s">
        <v>195</v>
      </c>
      <c r="AU191" s="158" t="s">
        <v>88</v>
      </c>
      <c r="AV191" s="14" t="s">
        <v>193</v>
      </c>
      <c r="AW191" s="14" t="s">
        <v>41</v>
      </c>
      <c r="AX191" s="14" t="s">
        <v>86</v>
      </c>
      <c r="AY191" s="158" t="s">
        <v>187</v>
      </c>
    </row>
    <row r="192" spans="2:65" s="1" customFormat="1" ht="24.2" customHeight="1" x14ac:dyDescent="0.2">
      <c r="B192" s="33"/>
      <c r="C192" s="130" t="s">
        <v>273</v>
      </c>
      <c r="D192" s="130" t="s">
        <v>188</v>
      </c>
      <c r="E192" s="131" t="s">
        <v>1096</v>
      </c>
      <c r="F192" s="132" t="s">
        <v>1097</v>
      </c>
      <c r="G192" s="133" t="s">
        <v>806</v>
      </c>
      <c r="H192" s="134">
        <v>1.3919999999999999</v>
      </c>
      <c r="I192" s="135"/>
      <c r="J192" s="136">
        <f>ROUND(I192*H192,2)</f>
        <v>0</v>
      </c>
      <c r="K192" s="132" t="s">
        <v>774</v>
      </c>
      <c r="L192" s="33"/>
      <c r="M192" s="137" t="s">
        <v>35</v>
      </c>
      <c r="N192" s="138" t="s">
        <v>50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193</v>
      </c>
      <c r="AT192" s="141" t="s">
        <v>188</v>
      </c>
      <c r="AU192" s="141" t="s">
        <v>88</v>
      </c>
      <c r="AY192" s="17" t="s">
        <v>187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7" t="s">
        <v>86</v>
      </c>
      <c r="BK192" s="142">
        <f>ROUND(I192*H192,2)</f>
        <v>0</v>
      </c>
      <c r="BL192" s="17" t="s">
        <v>193</v>
      </c>
      <c r="BM192" s="141" t="s">
        <v>1098</v>
      </c>
    </row>
    <row r="193" spans="2:65" s="1" customFormat="1" x14ac:dyDescent="0.2">
      <c r="B193" s="33"/>
      <c r="D193" s="184" t="s">
        <v>788</v>
      </c>
      <c r="F193" s="185" t="s">
        <v>1099</v>
      </c>
      <c r="I193" s="177"/>
      <c r="L193" s="33"/>
      <c r="M193" s="178"/>
      <c r="T193" s="54"/>
      <c r="AT193" s="17" t="s">
        <v>788</v>
      </c>
      <c r="AU193" s="17" t="s">
        <v>88</v>
      </c>
    </row>
    <row r="194" spans="2:65" s="12" customFormat="1" x14ac:dyDescent="0.2">
      <c r="B194" s="143"/>
      <c r="D194" s="144" t="s">
        <v>195</v>
      </c>
      <c r="E194" s="145" t="s">
        <v>35</v>
      </c>
      <c r="F194" s="146" t="s">
        <v>1100</v>
      </c>
      <c r="H194" s="145" t="s">
        <v>35</v>
      </c>
      <c r="I194" s="147"/>
      <c r="L194" s="143"/>
      <c r="M194" s="148"/>
      <c r="T194" s="149"/>
      <c r="AT194" s="145" t="s">
        <v>195</v>
      </c>
      <c r="AU194" s="145" t="s">
        <v>88</v>
      </c>
      <c r="AV194" s="12" t="s">
        <v>86</v>
      </c>
      <c r="AW194" s="12" t="s">
        <v>41</v>
      </c>
      <c r="AX194" s="12" t="s">
        <v>79</v>
      </c>
      <c r="AY194" s="145" t="s">
        <v>187</v>
      </c>
    </row>
    <row r="195" spans="2:65" s="12" customFormat="1" x14ac:dyDescent="0.2">
      <c r="B195" s="143"/>
      <c r="D195" s="144" t="s">
        <v>195</v>
      </c>
      <c r="E195" s="145" t="s">
        <v>35</v>
      </c>
      <c r="F195" s="146" t="s">
        <v>1101</v>
      </c>
      <c r="H195" s="145" t="s">
        <v>35</v>
      </c>
      <c r="I195" s="147"/>
      <c r="L195" s="143"/>
      <c r="M195" s="148"/>
      <c r="T195" s="149"/>
      <c r="AT195" s="145" t="s">
        <v>195</v>
      </c>
      <c r="AU195" s="145" t="s">
        <v>88</v>
      </c>
      <c r="AV195" s="12" t="s">
        <v>86</v>
      </c>
      <c r="AW195" s="12" t="s">
        <v>41</v>
      </c>
      <c r="AX195" s="12" t="s">
        <v>79</v>
      </c>
      <c r="AY195" s="145" t="s">
        <v>187</v>
      </c>
    </row>
    <row r="196" spans="2:65" s="13" customFormat="1" x14ac:dyDescent="0.2">
      <c r="B196" s="150"/>
      <c r="D196" s="144" t="s">
        <v>195</v>
      </c>
      <c r="E196" s="151" t="s">
        <v>35</v>
      </c>
      <c r="F196" s="152" t="s">
        <v>1102</v>
      </c>
      <c r="H196" s="153">
        <v>1.3919999999999999</v>
      </c>
      <c r="I196" s="154"/>
      <c r="L196" s="150"/>
      <c r="M196" s="155"/>
      <c r="T196" s="156"/>
      <c r="AT196" s="151" t="s">
        <v>195</v>
      </c>
      <c r="AU196" s="151" t="s">
        <v>88</v>
      </c>
      <c r="AV196" s="13" t="s">
        <v>88</v>
      </c>
      <c r="AW196" s="13" t="s">
        <v>41</v>
      </c>
      <c r="AX196" s="13" t="s">
        <v>79</v>
      </c>
      <c r="AY196" s="151" t="s">
        <v>187</v>
      </c>
    </row>
    <row r="197" spans="2:65" s="14" customFormat="1" x14ac:dyDescent="0.2">
      <c r="B197" s="157"/>
      <c r="D197" s="144" t="s">
        <v>195</v>
      </c>
      <c r="E197" s="158" t="s">
        <v>35</v>
      </c>
      <c r="F197" s="159" t="s">
        <v>201</v>
      </c>
      <c r="H197" s="160">
        <v>1.3919999999999999</v>
      </c>
      <c r="I197" s="161"/>
      <c r="L197" s="157"/>
      <c r="M197" s="162"/>
      <c r="T197" s="163"/>
      <c r="AT197" s="158" t="s">
        <v>195</v>
      </c>
      <c r="AU197" s="158" t="s">
        <v>88</v>
      </c>
      <c r="AV197" s="14" t="s">
        <v>193</v>
      </c>
      <c r="AW197" s="14" t="s">
        <v>41</v>
      </c>
      <c r="AX197" s="14" t="s">
        <v>86</v>
      </c>
      <c r="AY197" s="158" t="s">
        <v>187</v>
      </c>
    </row>
    <row r="198" spans="2:65" s="1" customFormat="1" ht="16.5" customHeight="1" x14ac:dyDescent="0.2">
      <c r="B198" s="33"/>
      <c r="C198" s="130" t="s">
        <v>277</v>
      </c>
      <c r="D198" s="130" t="s">
        <v>188</v>
      </c>
      <c r="E198" s="131" t="s">
        <v>889</v>
      </c>
      <c r="F198" s="132" t="s">
        <v>890</v>
      </c>
      <c r="G198" s="133" t="s">
        <v>806</v>
      </c>
      <c r="H198" s="134">
        <v>2</v>
      </c>
      <c r="I198" s="135"/>
      <c r="J198" s="136">
        <f>ROUND(I198*H198,2)</f>
        <v>0</v>
      </c>
      <c r="K198" s="132" t="s">
        <v>774</v>
      </c>
      <c r="L198" s="33"/>
      <c r="M198" s="137" t="s">
        <v>35</v>
      </c>
      <c r="N198" s="138" t="s">
        <v>50</v>
      </c>
      <c r="P198" s="139">
        <f>O198*H198</f>
        <v>0</v>
      </c>
      <c r="Q198" s="139">
        <v>0</v>
      </c>
      <c r="R198" s="139">
        <f>Q198*H198</f>
        <v>0</v>
      </c>
      <c r="S198" s="139">
        <v>2.4500000000000002</v>
      </c>
      <c r="T198" s="140">
        <f>S198*H198</f>
        <v>4.9000000000000004</v>
      </c>
      <c r="AR198" s="141" t="s">
        <v>86</v>
      </c>
      <c r="AT198" s="141" t="s">
        <v>188</v>
      </c>
      <c r="AU198" s="141" t="s">
        <v>88</v>
      </c>
      <c r="AY198" s="17" t="s">
        <v>187</v>
      </c>
      <c r="BE198" s="142">
        <f>IF(N198="základní",J198,0)</f>
        <v>0</v>
      </c>
      <c r="BF198" s="142">
        <f>IF(N198="snížená",J198,0)</f>
        <v>0</v>
      </c>
      <c r="BG198" s="142">
        <f>IF(N198="zákl. přenesená",J198,0)</f>
        <v>0</v>
      </c>
      <c r="BH198" s="142">
        <f>IF(N198="sníž. přenesená",J198,0)</f>
        <v>0</v>
      </c>
      <c r="BI198" s="142">
        <f>IF(N198="nulová",J198,0)</f>
        <v>0</v>
      </c>
      <c r="BJ198" s="17" t="s">
        <v>86</v>
      </c>
      <c r="BK198" s="142">
        <f>ROUND(I198*H198,2)</f>
        <v>0</v>
      </c>
      <c r="BL198" s="17" t="s">
        <v>86</v>
      </c>
      <c r="BM198" s="141" t="s">
        <v>1103</v>
      </c>
    </row>
    <row r="199" spans="2:65" s="1" customFormat="1" x14ac:dyDescent="0.2">
      <c r="B199" s="33"/>
      <c r="D199" s="184" t="s">
        <v>788</v>
      </c>
      <c r="F199" s="185" t="s">
        <v>892</v>
      </c>
      <c r="I199" s="177"/>
      <c r="L199" s="33"/>
      <c r="M199" s="178"/>
      <c r="T199" s="54"/>
      <c r="AT199" s="17" t="s">
        <v>788</v>
      </c>
      <c r="AU199" s="17" t="s">
        <v>88</v>
      </c>
    </row>
    <row r="200" spans="2:65" s="12" customFormat="1" x14ac:dyDescent="0.2">
      <c r="B200" s="143"/>
      <c r="D200" s="144" t="s">
        <v>195</v>
      </c>
      <c r="E200" s="145" t="s">
        <v>35</v>
      </c>
      <c r="F200" s="146" t="s">
        <v>895</v>
      </c>
      <c r="H200" s="145" t="s">
        <v>35</v>
      </c>
      <c r="I200" s="147"/>
      <c r="L200" s="143"/>
      <c r="M200" s="148"/>
      <c r="T200" s="149"/>
      <c r="AT200" s="145" t="s">
        <v>195</v>
      </c>
      <c r="AU200" s="145" t="s">
        <v>88</v>
      </c>
      <c r="AV200" s="12" t="s">
        <v>86</v>
      </c>
      <c r="AW200" s="12" t="s">
        <v>41</v>
      </c>
      <c r="AX200" s="12" t="s">
        <v>79</v>
      </c>
      <c r="AY200" s="145" t="s">
        <v>187</v>
      </c>
    </row>
    <row r="201" spans="2:65" s="13" customFormat="1" x14ac:dyDescent="0.2">
      <c r="B201" s="150"/>
      <c r="D201" s="144" t="s">
        <v>195</v>
      </c>
      <c r="E201" s="151" t="s">
        <v>35</v>
      </c>
      <c r="F201" s="152" t="s">
        <v>88</v>
      </c>
      <c r="H201" s="153">
        <v>2</v>
      </c>
      <c r="I201" s="154"/>
      <c r="L201" s="150"/>
      <c r="M201" s="155"/>
      <c r="T201" s="156"/>
      <c r="AT201" s="151" t="s">
        <v>195</v>
      </c>
      <c r="AU201" s="151" t="s">
        <v>88</v>
      </c>
      <c r="AV201" s="13" t="s">
        <v>88</v>
      </c>
      <c r="AW201" s="13" t="s">
        <v>41</v>
      </c>
      <c r="AX201" s="13" t="s">
        <v>79</v>
      </c>
      <c r="AY201" s="151" t="s">
        <v>187</v>
      </c>
    </row>
    <row r="202" spans="2:65" s="14" customFormat="1" x14ac:dyDescent="0.2">
      <c r="B202" s="157"/>
      <c r="D202" s="144" t="s">
        <v>195</v>
      </c>
      <c r="E202" s="158" t="s">
        <v>35</v>
      </c>
      <c r="F202" s="159" t="s">
        <v>201</v>
      </c>
      <c r="H202" s="160">
        <v>2</v>
      </c>
      <c r="I202" s="161"/>
      <c r="L202" s="157"/>
      <c r="M202" s="186"/>
      <c r="N202" s="187"/>
      <c r="O202" s="187"/>
      <c r="P202" s="187"/>
      <c r="Q202" s="187"/>
      <c r="R202" s="187"/>
      <c r="S202" s="187"/>
      <c r="T202" s="188"/>
      <c r="AT202" s="158" t="s">
        <v>195</v>
      </c>
      <c r="AU202" s="158" t="s">
        <v>88</v>
      </c>
      <c r="AV202" s="14" t="s">
        <v>193</v>
      </c>
      <c r="AW202" s="14" t="s">
        <v>41</v>
      </c>
      <c r="AX202" s="14" t="s">
        <v>86</v>
      </c>
      <c r="AY202" s="158" t="s">
        <v>187</v>
      </c>
    </row>
    <row r="203" spans="2:65" s="1" customFormat="1" ht="6.95" customHeight="1" x14ac:dyDescent="0.2">
      <c r="B203" s="42"/>
      <c r="C203" s="43"/>
      <c r="D203" s="43"/>
      <c r="E203" s="43"/>
      <c r="F203" s="43"/>
      <c r="G203" s="43"/>
      <c r="H203" s="43"/>
      <c r="I203" s="43"/>
      <c r="J203" s="43"/>
      <c r="K203" s="43"/>
      <c r="L203" s="33"/>
    </row>
  </sheetData>
  <sheetProtection algorithmName="SHA-512" hashValue="SbZ49GRrm5vbyoxwPx7IDtuqJgHgm09I977MJmab+jRD29CMVq1SdnSiNdV1oO++g0m7oefeSaHpKijlUDhBpA==" saltValue="QtlQbvtxw0/cAcl98a1xUWrCfBHwfcfT6pg7Y+xRfta5rj7cYvdsoJwS0vdla+iN0XDgBWh6Wmt3b2c/83Oqqg==" spinCount="100000" sheet="1" objects="1" scenarios="1" formatColumns="0" formatRows="0" autoFilter="0"/>
  <autoFilter ref="C90:K20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103" r:id="rId1"/>
    <hyperlink ref="F116" r:id="rId2"/>
    <hyperlink ref="F137" r:id="rId3"/>
    <hyperlink ref="F146" r:id="rId4"/>
    <hyperlink ref="F154" r:id="rId5"/>
    <hyperlink ref="F160" r:id="rId6"/>
    <hyperlink ref="F165" r:id="rId7"/>
    <hyperlink ref="F174" r:id="rId8"/>
    <hyperlink ref="F182" r:id="rId9"/>
    <hyperlink ref="F188" r:id="rId10"/>
    <hyperlink ref="F193" r:id="rId11"/>
    <hyperlink ref="F199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15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1104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1105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1106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ROUND((SUM(BE96:BE314)),  2)</f>
        <v>0</v>
      </c>
      <c r="I35" s="94">
        <v>0.21</v>
      </c>
      <c r="J35" s="84">
        <f>ROUND(((SUM(BE96:BE314))*I35),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ROUND((SUM(BF96:BF314)),  2)</f>
        <v>0</v>
      </c>
      <c r="I36" s="94">
        <v>0.15</v>
      </c>
      <c r="J36" s="84">
        <f>ROUND(((SUM(BF96:BF314))*I36),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ROUND((SUM(BG96:BG314)),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ROUND((SUM(BH96:BH314)),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ROUND((SUM(BI96:BI314)),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1104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zabezpečovací zařízení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28,446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J96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162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hidden="1" customHeight="1" x14ac:dyDescent="0.2">
      <c r="B65" s="108"/>
      <c r="D65" s="109" t="s">
        <v>163</v>
      </c>
      <c r="E65" s="110"/>
      <c r="F65" s="110"/>
      <c r="G65" s="110"/>
      <c r="H65" s="110"/>
      <c r="I65" s="110"/>
      <c r="J65" s="111">
        <f>J166</f>
        <v>0</v>
      </c>
      <c r="L65" s="108"/>
    </row>
    <row r="66" spans="2:12" s="9" customFormat="1" ht="19.899999999999999" hidden="1" customHeight="1" x14ac:dyDescent="0.2">
      <c r="B66" s="108"/>
      <c r="D66" s="109" t="s">
        <v>164</v>
      </c>
      <c r="E66" s="110"/>
      <c r="F66" s="110"/>
      <c r="G66" s="110"/>
      <c r="H66" s="110"/>
      <c r="I66" s="110"/>
      <c r="J66" s="111">
        <f>J188</f>
        <v>0</v>
      </c>
      <c r="L66" s="108"/>
    </row>
    <row r="67" spans="2:12" s="8" customFormat="1" ht="24.95" hidden="1" customHeight="1" x14ac:dyDescent="0.2">
      <c r="B67" s="104"/>
      <c r="D67" s="105" t="s">
        <v>165</v>
      </c>
      <c r="E67" s="106"/>
      <c r="F67" s="106"/>
      <c r="G67" s="106"/>
      <c r="H67" s="106"/>
      <c r="I67" s="106"/>
      <c r="J67" s="107">
        <f>J213</f>
        <v>0</v>
      </c>
      <c r="L67" s="104"/>
    </row>
    <row r="68" spans="2:12" s="9" customFormat="1" ht="19.899999999999999" hidden="1" customHeight="1" x14ac:dyDescent="0.2">
      <c r="B68" s="108"/>
      <c r="D68" s="109" t="s">
        <v>166</v>
      </c>
      <c r="E68" s="110"/>
      <c r="F68" s="110"/>
      <c r="G68" s="110"/>
      <c r="H68" s="110"/>
      <c r="I68" s="110"/>
      <c r="J68" s="111">
        <f>J224</f>
        <v>0</v>
      </c>
      <c r="L68" s="108"/>
    </row>
    <row r="69" spans="2:12" s="9" customFormat="1" ht="19.899999999999999" hidden="1" customHeight="1" x14ac:dyDescent="0.2">
      <c r="B69" s="108"/>
      <c r="D69" s="109" t="s">
        <v>167</v>
      </c>
      <c r="E69" s="110"/>
      <c r="F69" s="110"/>
      <c r="G69" s="110"/>
      <c r="H69" s="110"/>
      <c r="I69" s="110"/>
      <c r="J69" s="111">
        <f>J238</f>
        <v>0</v>
      </c>
      <c r="L69" s="108"/>
    </row>
    <row r="70" spans="2:12" s="9" customFormat="1" ht="19.899999999999999" hidden="1" customHeight="1" x14ac:dyDescent="0.2">
      <c r="B70" s="108"/>
      <c r="D70" s="109" t="s">
        <v>168</v>
      </c>
      <c r="E70" s="110"/>
      <c r="F70" s="110"/>
      <c r="G70" s="110"/>
      <c r="H70" s="110"/>
      <c r="I70" s="110"/>
      <c r="J70" s="111">
        <f>J248</f>
        <v>0</v>
      </c>
      <c r="L70" s="108"/>
    </row>
    <row r="71" spans="2:12" s="8" customFormat="1" ht="24.95" hidden="1" customHeight="1" x14ac:dyDescent="0.2">
      <c r="B71" s="104"/>
      <c r="D71" s="105" t="s">
        <v>169</v>
      </c>
      <c r="E71" s="106"/>
      <c r="F71" s="106"/>
      <c r="G71" s="106"/>
      <c r="H71" s="106"/>
      <c r="I71" s="106"/>
      <c r="J71" s="107">
        <f>J257</f>
        <v>0</v>
      </c>
      <c r="L71" s="104"/>
    </row>
    <row r="72" spans="2:12" s="9" customFormat="1" ht="19.899999999999999" hidden="1" customHeight="1" x14ac:dyDescent="0.2">
      <c r="B72" s="108"/>
      <c r="D72" s="109" t="s">
        <v>902</v>
      </c>
      <c r="E72" s="110"/>
      <c r="F72" s="110"/>
      <c r="G72" s="110"/>
      <c r="H72" s="110"/>
      <c r="I72" s="110"/>
      <c r="J72" s="111">
        <f>J282</f>
        <v>0</v>
      </c>
      <c r="L72" s="108"/>
    </row>
    <row r="73" spans="2:12" s="8" customFormat="1" ht="24.95" hidden="1" customHeight="1" x14ac:dyDescent="0.2">
      <c r="B73" s="104"/>
      <c r="D73" s="105" t="s">
        <v>171</v>
      </c>
      <c r="E73" s="106"/>
      <c r="F73" s="106"/>
      <c r="G73" s="106"/>
      <c r="H73" s="106"/>
      <c r="I73" s="106"/>
      <c r="J73" s="107">
        <f>J294</f>
        <v>0</v>
      </c>
      <c r="L73" s="104"/>
    </row>
    <row r="74" spans="2:12" s="8" customFormat="1" ht="24.95" hidden="1" customHeight="1" x14ac:dyDescent="0.2">
      <c r="B74" s="104"/>
      <c r="D74" s="105" t="s">
        <v>172</v>
      </c>
      <c r="E74" s="106"/>
      <c r="F74" s="106"/>
      <c r="G74" s="106"/>
      <c r="H74" s="106"/>
      <c r="I74" s="106"/>
      <c r="J74" s="107">
        <f>J303</f>
        <v>0</v>
      </c>
      <c r="L74" s="104"/>
    </row>
    <row r="75" spans="2:12" s="1" customFormat="1" ht="21.75" hidden="1" customHeight="1" x14ac:dyDescent="0.2">
      <c r="B75" s="33"/>
      <c r="L75" s="33"/>
    </row>
    <row r="76" spans="2:12" s="1" customFormat="1" ht="6.95" hidden="1" customHeight="1" x14ac:dyDescent="0.2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77" spans="2:12" hidden="1" x14ac:dyDescent="0.2"/>
    <row r="78" spans="2:12" hidden="1" x14ac:dyDescent="0.2"/>
    <row r="79" spans="2:12" hidden="1" x14ac:dyDescent="0.2"/>
    <row r="80" spans="2:12" s="1" customFormat="1" ht="6.95" customHeight="1" x14ac:dyDescent="0.2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 x14ac:dyDescent="0.2">
      <c r="B81" s="33"/>
      <c r="C81" s="21" t="s">
        <v>173</v>
      </c>
      <c r="L81" s="33"/>
    </row>
    <row r="82" spans="2:63" s="1" customFormat="1" ht="6.95" customHeight="1" x14ac:dyDescent="0.2">
      <c r="B82" s="33"/>
      <c r="L82" s="33"/>
    </row>
    <row r="83" spans="2:63" s="1" customFormat="1" ht="12" customHeight="1" x14ac:dyDescent="0.2">
      <c r="B83" s="33"/>
      <c r="C83" s="27" t="s">
        <v>16</v>
      </c>
      <c r="L83" s="33"/>
    </row>
    <row r="84" spans="2:63" s="1" customFormat="1" ht="16.5" customHeight="1" x14ac:dyDescent="0.2">
      <c r="B84" s="33"/>
      <c r="E84" s="250" t="str">
        <f>E7</f>
        <v>Oprava PZS v úseku Rožďalovice - Nemyčeves</v>
      </c>
      <c r="F84" s="251"/>
      <c r="G84" s="251"/>
      <c r="H84" s="251"/>
      <c r="L84" s="33"/>
    </row>
    <row r="85" spans="2:63" ht="12" customHeight="1" x14ac:dyDescent="0.2">
      <c r="B85" s="20"/>
      <c r="C85" s="27" t="s">
        <v>152</v>
      </c>
      <c r="L85" s="20"/>
    </row>
    <row r="86" spans="2:63" s="1" customFormat="1" ht="16.5" customHeight="1" x14ac:dyDescent="0.2">
      <c r="B86" s="33"/>
      <c r="E86" s="250" t="s">
        <v>1104</v>
      </c>
      <c r="F86" s="249"/>
      <c r="G86" s="249"/>
      <c r="H86" s="249"/>
      <c r="L86" s="33"/>
    </row>
    <row r="87" spans="2:63" s="1" customFormat="1" ht="12" customHeight="1" x14ac:dyDescent="0.2">
      <c r="B87" s="33"/>
      <c r="C87" s="27" t="s">
        <v>154</v>
      </c>
      <c r="L87" s="33"/>
    </row>
    <row r="88" spans="2:63" s="1" customFormat="1" ht="16.5" customHeight="1" x14ac:dyDescent="0.2">
      <c r="B88" s="33"/>
      <c r="E88" s="246" t="str">
        <f>E11</f>
        <v>01 - zabezpečovací zařízení</v>
      </c>
      <c r="F88" s="249"/>
      <c r="G88" s="249"/>
      <c r="H88" s="249"/>
      <c r="L88" s="33"/>
    </row>
    <row r="89" spans="2:63" s="1" customFormat="1" ht="6.95" customHeight="1" x14ac:dyDescent="0.2">
      <c r="B89" s="33"/>
      <c r="L89" s="33"/>
    </row>
    <row r="90" spans="2:63" s="1" customFormat="1" ht="12" customHeight="1" x14ac:dyDescent="0.2">
      <c r="B90" s="33"/>
      <c r="C90" s="27" t="s">
        <v>22</v>
      </c>
      <c r="F90" s="25" t="str">
        <f>F14</f>
        <v>PZS v km 28,446</v>
      </c>
      <c r="I90" s="27" t="s">
        <v>24</v>
      </c>
      <c r="J90" s="50" t="str">
        <f>IF(J14="","",J14)</f>
        <v>28. 2. 2023</v>
      </c>
      <c r="L90" s="33"/>
    </row>
    <row r="91" spans="2:63" s="1" customFormat="1" ht="6.95" customHeight="1" x14ac:dyDescent="0.2">
      <c r="B91" s="33"/>
      <c r="L91" s="33"/>
    </row>
    <row r="92" spans="2:63" s="1" customFormat="1" ht="15.2" customHeight="1" x14ac:dyDescent="0.2">
      <c r="B92" s="33"/>
      <c r="C92" s="27" t="s">
        <v>30</v>
      </c>
      <c r="F92" s="25" t="str">
        <f>E17</f>
        <v>Správa železnic, státní organizace</v>
      </c>
      <c r="I92" s="27" t="s">
        <v>38</v>
      </c>
      <c r="J92" s="31" t="str">
        <f>E23</f>
        <v>Signal Projekt s.r.o.</v>
      </c>
      <c r="L92" s="33"/>
    </row>
    <row r="93" spans="2:63" s="1" customFormat="1" ht="15.2" customHeight="1" x14ac:dyDescent="0.2">
      <c r="B93" s="33"/>
      <c r="C93" s="27" t="s">
        <v>36</v>
      </c>
      <c r="F93" s="25" t="str">
        <f>IF(E20="","",E20)</f>
        <v>Vyplň údaj</v>
      </c>
      <c r="I93" s="27" t="s">
        <v>42</v>
      </c>
      <c r="J93" s="31" t="str">
        <f>E26</f>
        <v>Signal Projekt s.r.o.</v>
      </c>
      <c r="L93" s="33"/>
    </row>
    <row r="94" spans="2:63" s="1" customFormat="1" ht="10.35" customHeight="1" x14ac:dyDescent="0.2">
      <c r="B94" s="33"/>
      <c r="L94" s="33"/>
    </row>
    <row r="95" spans="2:63" s="10" customFormat="1" ht="29.25" customHeight="1" x14ac:dyDescent="0.2">
      <c r="B95" s="112"/>
      <c r="C95" s="113" t="s">
        <v>174</v>
      </c>
      <c r="D95" s="114" t="s">
        <v>64</v>
      </c>
      <c r="E95" s="114" t="s">
        <v>60</v>
      </c>
      <c r="F95" s="114" t="s">
        <v>61</v>
      </c>
      <c r="G95" s="114" t="s">
        <v>175</v>
      </c>
      <c r="H95" s="114" t="s">
        <v>176</v>
      </c>
      <c r="I95" s="114" t="s">
        <v>177</v>
      </c>
      <c r="J95" s="114" t="s">
        <v>160</v>
      </c>
      <c r="K95" s="115" t="s">
        <v>178</v>
      </c>
      <c r="L95" s="112"/>
      <c r="M95" s="57" t="s">
        <v>35</v>
      </c>
      <c r="N95" s="58" t="s">
        <v>49</v>
      </c>
      <c r="O95" s="58" t="s">
        <v>179</v>
      </c>
      <c r="P95" s="58" t="s">
        <v>180</v>
      </c>
      <c r="Q95" s="58" t="s">
        <v>181</v>
      </c>
      <c r="R95" s="58" t="s">
        <v>182</v>
      </c>
      <c r="S95" s="58" t="s">
        <v>183</v>
      </c>
      <c r="T95" s="59" t="s">
        <v>184</v>
      </c>
    </row>
    <row r="96" spans="2:63" s="1" customFormat="1" ht="22.9" customHeight="1" x14ac:dyDescent="0.25">
      <c r="B96" s="33"/>
      <c r="C96" s="62" t="s">
        <v>185</v>
      </c>
      <c r="J96" s="116">
        <f>BK96</f>
        <v>0</v>
      </c>
      <c r="L96" s="33"/>
      <c r="M96" s="60"/>
      <c r="N96" s="51"/>
      <c r="O96" s="51"/>
      <c r="P96" s="117">
        <f>P97+P213+P257+P294+P303</f>
        <v>0</v>
      </c>
      <c r="Q96" s="51"/>
      <c r="R96" s="117">
        <f>R97+R213+R257+R294+R303</f>
        <v>0</v>
      </c>
      <c r="S96" s="51"/>
      <c r="T96" s="118">
        <f>T97+T213+T257+T294+T303</f>
        <v>0</v>
      </c>
      <c r="AT96" s="17" t="s">
        <v>78</v>
      </c>
      <c r="AU96" s="17" t="s">
        <v>161</v>
      </c>
      <c r="BK96" s="119">
        <f>BK97+BK213+BK257+BK294+BK303</f>
        <v>0</v>
      </c>
    </row>
    <row r="97" spans="2:65" s="11" customFormat="1" ht="25.9" customHeight="1" x14ac:dyDescent="0.2">
      <c r="B97" s="120"/>
      <c r="D97" s="121" t="s">
        <v>78</v>
      </c>
      <c r="E97" s="122" t="s">
        <v>90</v>
      </c>
      <c r="F97" s="122" t="s">
        <v>186</v>
      </c>
      <c r="I97" s="123"/>
      <c r="J97" s="124">
        <f>BK97</f>
        <v>0</v>
      </c>
      <c r="L97" s="120"/>
      <c r="M97" s="125"/>
      <c r="P97" s="126">
        <f>P98+SUM(P99:P166)+P188</f>
        <v>0</v>
      </c>
      <c r="R97" s="126">
        <f>R98+SUM(R99:R166)+R188</f>
        <v>0</v>
      </c>
      <c r="T97" s="127">
        <f>T98+SUM(T99:T166)+T188</f>
        <v>0</v>
      </c>
      <c r="AR97" s="121" t="s">
        <v>86</v>
      </c>
      <c r="AT97" s="128" t="s">
        <v>78</v>
      </c>
      <c r="AU97" s="128" t="s">
        <v>79</v>
      </c>
      <c r="AY97" s="121" t="s">
        <v>187</v>
      </c>
      <c r="BK97" s="129">
        <f>BK98+SUM(BK99:BK166)+BK188</f>
        <v>0</v>
      </c>
    </row>
    <row r="98" spans="2:65" s="1" customFormat="1" ht="55.5" customHeight="1" x14ac:dyDescent="0.2">
      <c r="B98" s="33"/>
      <c r="C98" s="130" t="s">
        <v>86</v>
      </c>
      <c r="D98" s="130" t="s">
        <v>188</v>
      </c>
      <c r="E98" s="131" t="s">
        <v>189</v>
      </c>
      <c r="F98" s="132" t="s">
        <v>190</v>
      </c>
      <c r="G98" s="133" t="s">
        <v>191</v>
      </c>
      <c r="H98" s="134">
        <v>160</v>
      </c>
      <c r="I98" s="135"/>
      <c r="J98" s="136">
        <f>ROUND(I98*H98,2)</f>
        <v>0</v>
      </c>
      <c r="K98" s="132" t="s">
        <v>192</v>
      </c>
      <c r="L98" s="33"/>
      <c r="M98" s="137" t="s">
        <v>35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193</v>
      </c>
      <c r="AT98" s="141" t="s">
        <v>188</v>
      </c>
      <c r="AU98" s="141" t="s">
        <v>86</v>
      </c>
      <c r="AY98" s="17" t="s">
        <v>187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7" t="s">
        <v>86</v>
      </c>
      <c r="BK98" s="142">
        <f>ROUND(I98*H98,2)</f>
        <v>0</v>
      </c>
      <c r="BL98" s="17" t="s">
        <v>193</v>
      </c>
      <c r="BM98" s="141" t="s">
        <v>1107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196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86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2" customFormat="1" x14ac:dyDescent="0.2">
      <c r="B100" s="143"/>
      <c r="D100" s="144" t="s">
        <v>195</v>
      </c>
      <c r="E100" s="145" t="s">
        <v>35</v>
      </c>
      <c r="F100" s="146" t="s">
        <v>199</v>
      </c>
      <c r="H100" s="145" t="s">
        <v>35</v>
      </c>
      <c r="I100" s="147"/>
      <c r="L100" s="143"/>
      <c r="M100" s="148"/>
      <c r="T100" s="149"/>
      <c r="AT100" s="145" t="s">
        <v>195</v>
      </c>
      <c r="AU100" s="145" t="s">
        <v>86</v>
      </c>
      <c r="AV100" s="12" t="s">
        <v>86</v>
      </c>
      <c r="AW100" s="12" t="s">
        <v>41</v>
      </c>
      <c r="AX100" s="12" t="s">
        <v>79</v>
      </c>
      <c r="AY100" s="145" t="s">
        <v>187</v>
      </c>
    </row>
    <row r="101" spans="2:65" s="13" customFormat="1" x14ac:dyDescent="0.2">
      <c r="B101" s="150"/>
      <c r="D101" s="144" t="s">
        <v>195</v>
      </c>
      <c r="E101" s="151" t="s">
        <v>35</v>
      </c>
      <c r="F101" s="152" t="s">
        <v>1108</v>
      </c>
      <c r="H101" s="153">
        <v>115</v>
      </c>
      <c r="I101" s="154"/>
      <c r="L101" s="150"/>
      <c r="M101" s="155"/>
      <c r="T101" s="156"/>
      <c r="AT101" s="151" t="s">
        <v>195</v>
      </c>
      <c r="AU101" s="151" t="s">
        <v>86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65" s="12" customFormat="1" x14ac:dyDescent="0.2">
      <c r="B102" s="143"/>
      <c r="D102" s="144" t="s">
        <v>195</v>
      </c>
      <c r="E102" s="145" t="s">
        <v>35</v>
      </c>
      <c r="F102" s="146" t="s">
        <v>905</v>
      </c>
      <c r="H102" s="145" t="s">
        <v>35</v>
      </c>
      <c r="I102" s="147"/>
      <c r="L102" s="143"/>
      <c r="M102" s="148"/>
      <c r="T102" s="149"/>
      <c r="AT102" s="145" t="s">
        <v>195</v>
      </c>
      <c r="AU102" s="145" t="s">
        <v>86</v>
      </c>
      <c r="AV102" s="12" t="s">
        <v>86</v>
      </c>
      <c r="AW102" s="12" t="s">
        <v>41</v>
      </c>
      <c r="AX102" s="12" t="s">
        <v>79</v>
      </c>
      <c r="AY102" s="145" t="s">
        <v>187</v>
      </c>
    </row>
    <row r="103" spans="2:65" s="13" customFormat="1" x14ac:dyDescent="0.2">
      <c r="B103" s="150"/>
      <c r="D103" s="144" t="s">
        <v>195</v>
      </c>
      <c r="E103" s="151" t="s">
        <v>35</v>
      </c>
      <c r="F103" s="152" t="s">
        <v>1109</v>
      </c>
      <c r="H103" s="153">
        <v>45</v>
      </c>
      <c r="I103" s="154"/>
      <c r="L103" s="150"/>
      <c r="M103" s="155"/>
      <c r="T103" s="156"/>
      <c r="AT103" s="151" t="s">
        <v>195</v>
      </c>
      <c r="AU103" s="151" t="s">
        <v>86</v>
      </c>
      <c r="AV103" s="13" t="s">
        <v>88</v>
      </c>
      <c r="AW103" s="13" t="s">
        <v>41</v>
      </c>
      <c r="AX103" s="13" t="s">
        <v>79</v>
      </c>
      <c r="AY103" s="151" t="s">
        <v>187</v>
      </c>
    </row>
    <row r="104" spans="2:65" s="14" customFormat="1" x14ac:dyDescent="0.2">
      <c r="B104" s="157"/>
      <c r="D104" s="144" t="s">
        <v>195</v>
      </c>
      <c r="E104" s="158" t="s">
        <v>35</v>
      </c>
      <c r="F104" s="159" t="s">
        <v>201</v>
      </c>
      <c r="H104" s="160">
        <v>160</v>
      </c>
      <c r="I104" s="161"/>
      <c r="L104" s="157"/>
      <c r="M104" s="162"/>
      <c r="T104" s="163"/>
      <c r="AT104" s="158" t="s">
        <v>195</v>
      </c>
      <c r="AU104" s="158" t="s">
        <v>86</v>
      </c>
      <c r="AV104" s="14" t="s">
        <v>193</v>
      </c>
      <c r="AW104" s="14" t="s">
        <v>41</v>
      </c>
      <c r="AX104" s="14" t="s">
        <v>86</v>
      </c>
      <c r="AY104" s="158" t="s">
        <v>187</v>
      </c>
    </row>
    <row r="105" spans="2:65" s="1" customFormat="1" ht="49.15" customHeight="1" x14ac:dyDescent="0.2">
      <c r="B105" s="33"/>
      <c r="C105" s="130" t="s">
        <v>88</v>
      </c>
      <c r="D105" s="130" t="s">
        <v>188</v>
      </c>
      <c r="E105" s="131" t="s">
        <v>208</v>
      </c>
      <c r="F105" s="132" t="s">
        <v>209</v>
      </c>
      <c r="G105" s="133" t="s">
        <v>204</v>
      </c>
      <c r="H105" s="134">
        <v>11</v>
      </c>
      <c r="I105" s="135"/>
      <c r="J105" s="136">
        <f>ROUND(I105*H105,2)</f>
        <v>0</v>
      </c>
      <c r="K105" s="132" t="s">
        <v>192</v>
      </c>
      <c r="L105" s="33"/>
      <c r="M105" s="137" t="s">
        <v>35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205</v>
      </c>
      <c r="AT105" s="141" t="s">
        <v>188</v>
      </c>
      <c r="AU105" s="141" t="s">
        <v>86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205</v>
      </c>
      <c r="BM105" s="141" t="s">
        <v>1110</v>
      </c>
    </row>
    <row r="106" spans="2:65" s="12" customFormat="1" x14ac:dyDescent="0.2">
      <c r="B106" s="143"/>
      <c r="D106" s="144" t="s">
        <v>195</v>
      </c>
      <c r="E106" s="145" t="s">
        <v>35</v>
      </c>
      <c r="F106" s="146" t="s">
        <v>324</v>
      </c>
      <c r="H106" s="145" t="s">
        <v>35</v>
      </c>
      <c r="I106" s="147"/>
      <c r="L106" s="143"/>
      <c r="M106" s="148"/>
      <c r="T106" s="149"/>
      <c r="AT106" s="145" t="s">
        <v>195</v>
      </c>
      <c r="AU106" s="145" t="s">
        <v>86</v>
      </c>
      <c r="AV106" s="12" t="s">
        <v>86</v>
      </c>
      <c r="AW106" s="12" t="s">
        <v>41</v>
      </c>
      <c r="AX106" s="12" t="s">
        <v>79</v>
      </c>
      <c r="AY106" s="145" t="s">
        <v>187</v>
      </c>
    </row>
    <row r="107" spans="2:65" s="12" customFormat="1" x14ac:dyDescent="0.2">
      <c r="B107" s="143"/>
      <c r="D107" s="144" t="s">
        <v>195</v>
      </c>
      <c r="E107" s="145" t="s">
        <v>35</v>
      </c>
      <c r="F107" s="146" t="s">
        <v>908</v>
      </c>
      <c r="H107" s="145" t="s">
        <v>35</v>
      </c>
      <c r="I107" s="147"/>
      <c r="L107" s="143"/>
      <c r="M107" s="148"/>
      <c r="T107" s="149"/>
      <c r="AT107" s="145" t="s">
        <v>195</v>
      </c>
      <c r="AU107" s="145" t="s">
        <v>86</v>
      </c>
      <c r="AV107" s="12" t="s">
        <v>86</v>
      </c>
      <c r="AW107" s="12" t="s">
        <v>41</v>
      </c>
      <c r="AX107" s="12" t="s">
        <v>79</v>
      </c>
      <c r="AY107" s="145" t="s">
        <v>187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86</v>
      </c>
      <c r="H108" s="153">
        <v>1</v>
      </c>
      <c r="I108" s="154"/>
      <c r="L108" s="150"/>
      <c r="M108" s="155"/>
      <c r="T108" s="156"/>
      <c r="AT108" s="151" t="s">
        <v>195</v>
      </c>
      <c r="AU108" s="151" t="s">
        <v>86</v>
      </c>
      <c r="AV108" s="13" t="s">
        <v>88</v>
      </c>
      <c r="AW108" s="13" t="s">
        <v>41</v>
      </c>
      <c r="AX108" s="13" t="s">
        <v>79</v>
      </c>
      <c r="AY108" s="151" t="s">
        <v>187</v>
      </c>
    </row>
    <row r="109" spans="2:65" s="12" customFormat="1" x14ac:dyDescent="0.2">
      <c r="B109" s="143"/>
      <c r="D109" s="144" t="s">
        <v>195</v>
      </c>
      <c r="E109" s="145" t="s">
        <v>35</v>
      </c>
      <c r="F109" s="146" t="s">
        <v>199</v>
      </c>
      <c r="H109" s="145" t="s">
        <v>35</v>
      </c>
      <c r="I109" s="147"/>
      <c r="L109" s="143"/>
      <c r="M109" s="148"/>
      <c r="T109" s="149"/>
      <c r="AT109" s="145" t="s">
        <v>195</v>
      </c>
      <c r="AU109" s="145" t="s">
        <v>86</v>
      </c>
      <c r="AV109" s="12" t="s">
        <v>86</v>
      </c>
      <c r="AW109" s="12" t="s">
        <v>41</v>
      </c>
      <c r="AX109" s="12" t="s">
        <v>79</v>
      </c>
      <c r="AY109" s="145" t="s">
        <v>187</v>
      </c>
    </row>
    <row r="110" spans="2:65" s="13" customFormat="1" x14ac:dyDescent="0.2">
      <c r="B110" s="150"/>
      <c r="D110" s="144" t="s">
        <v>195</v>
      </c>
      <c r="E110" s="151" t="s">
        <v>35</v>
      </c>
      <c r="F110" s="152" t="s">
        <v>223</v>
      </c>
      <c r="H110" s="153">
        <v>6</v>
      </c>
      <c r="I110" s="154"/>
      <c r="L110" s="150"/>
      <c r="M110" s="155"/>
      <c r="T110" s="156"/>
      <c r="AT110" s="151" t="s">
        <v>195</v>
      </c>
      <c r="AU110" s="151" t="s">
        <v>86</v>
      </c>
      <c r="AV110" s="13" t="s">
        <v>88</v>
      </c>
      <c r="AW110" s="13" t="s">
        <v>41</v>
      </c>
      <c r="AX110" s="13" t="s">
        <v>79</v>
      </c>
      <c r="AY110" s="151" t="s">
        <v>187</v>
      </c>
    </row>
    <row r="111" spans="2:65" s="12" customFormat="1" x14ac:dyDescent="0.2">
      <c r="B111" s="143"/>
      <c r="D111" s="144" t="s">
        <v>195</v>
      </c>
      <c r="E111" s="145" t="s">
        <v>35</v>
      </c>
      <c r="F111" s="146" t="s">
        <v>905</v>
      </c>
      <c r="H111" s="145" t="s">
        <v>35</v>
      </c>
      <c r="I111" s="147"/>
      <c r="L111" s="143"/>
      <c r="M111" s="148"/>
      <c r="T111" s="149"/>
      <c r="AT111" s="145" t="s">
        <v>195</v>
      </c>
      <c r="AU111" s="145" t="s">
        <v>86</v>
      </c>
      <c r="AV111" s="12" t="s">
        <v>86</v>
      </c>
      <c r="AW111" s="12" t="s">
        <v>41</v>
      </c>
      <c r="AX111" s="12" t="s">
        <v>79</v>
      </c>
      <c r="AY111" s="145" t="s">
        <v>187</v>
      </c>
    </row>
    <row r="112" spans="2:65" s="13" customFormat="1" x14ac:dyDescent="0.2">
      <c r="B112" s="150"/>
      <c r="D112" s="144" t="s">
        <v>195</v>
      </c>
      <c r="E112" s="151" t="s">
        <v>35</v>
      </c>
      <c r="F112" s="152" t="s">
        <v>193</v>
      </c>
      <c r="H112" s="153">
        <v>4</v>
      </c>
      <c r="I112" s="154"/>
      <c r="L112" s="150"/>
      <c r="M112" s="155"/>
      <c r="T112" s="156"/>
      <c r="AT112" s="151" t="s">
        <v>195</v>
      </c>
      <c r="AU112" s="151" t="s">
        <v>86</v>
      </c>
      <c r="AV112" s="13" t="s">
        <v>88</v>
      </c>
      <c r="AW112" s="13" t="s">
        <v>41</v>
      </c>
      <c r="AX112" s="13" t="s">
        <v>79</v>
      </c>
      <c r="AY112" s="151" t="s">
        <v>187</v>
      </c>
    </row>
    <row r="113" spans="2:65" s="14" customFormat="1" x14ac:dyDescent="0.2">
      <c r="B113" s="157"/>
      <c r="D113" s="144" t="s">
        <v>195</v>
      </c>
      <c r="E113" s="158" t="s">
        <v>35</v>
      </c>
      <c r="F113" s="159" t="s">
        <v>201</v>
      </c>
      <c r="H113" s="160">
        <v>11</v>
      </c>
      <c r="I113" s="161"/>
      <c r="L113" s="157"/>
      <c r="M113" s="162"/>
      <c r="T113" s="163"/>
      <c r="AT113" s="158" t="s">
        <v>195</v>
      </c>
      <c r="AU113" s="158" t="s">
        <v>86</v>
      </c>
      <c r="AV113" s="14" t="s">
        <v>193</v>
      </c>
      <c r="AW113" s="14" t="s">
        <v>41</v>
      </c>
      <c r="AX113" s="14" t="s">
        <v>86</v>
      </c>
      <c r="AY113" s="158" t="s">
        <v>187</v>
      </c>
    </row>
    <row r="114" spans="2:65" s="1" customFormat="1" ht="21.75" customHeight="1" x14ac:dyDescent="0.2">
      <c r="B114" s="33"/>
      <c r="C114" s="164" t="s">
        <v>207</v>
      </c>
      <c r="D114" s="164" t="s">
        <v>213</v>
      </c>
      <c r="E114" s="165" t="s">
        <v>220</v>
      </c>
      <c r="F114" s="166" t="s">
        <v>221</v>
      </c>
      <c r="G114" s="167" t="s">
        <v>191</v>
      </c>
      <c r="H114" s="168">
        <v>115</v>
      </c>
      <c r="I114" s="169"/>
      <c r="J114" s="170">
        <f>ROUND(I114*H114,2)</f>
        <v>0</v>
      </c>
      <c r="K114" s="166" t="s">
        <v>192</v>
      </c>
      <c r="L114" s="171"/>
      <c r="M114" s="172" t="s">
        <v>35</v>
      </c>
      <c r="N114" s="173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216</v>
      </c>
      <c r="AT114" s="141" t="s">
        <v>213</v>
      </c>
      <c r="AU114" s="141" t="s">
        <v>86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217</v>
      </c>
      <c r="BM114" s="141" t="s">
        <v>1111</v>
      </c>
    </row>
    <row r="115" spans="2:65" s="12" customFormat="1" x14ac:dyDescent="0.2">
      <c r="B115" s="143"/>
      <c r="D115" s="144" t="s">
        <v>195</v>
      </c>
      <c r="E115" s="145" t="s">
        <v>35</v>
      </c>
      <c r="F115" s="146" t="s">
        <v>196</v>
      </c>
      <c r="H115" s="145" t="s">
        <v>35</v>
      </c>
      <c r="I115" s="147"/>
      <c r="L115" s="143"/>
      <c r="M115" s="148"/>
      <c r="T115" s="149"/>
      <c r="AT115" s="145" t="s">
        <v>195</v>
      </c>
      <c r="AU115" s="145" t="s">
        <v>86</v>
      </c>
      <c r="AV115" s="12" t="s">
        <v>86</v>
      </c>
      <c r="AW115" s="12" t="s">
        <v>41</v>
      </c>
      <c r="AX115" s="12" t="s">
        <v>79</v>
      </c>
      <c r="AY115" s="145" t="s">
        <v>187</v>
      </c>
    </row>
    <row r="116" spans="2:65" s="13" customFormat="1" x14ac:dyDescent="0.2">
      <c r="B116" s="150"/>
      <c r="D116" s="144" t="s">
        <v>195</v>
      </c>
      <c r="E116" s="151" t="s">
        <v>35</v>
      </c>
      <c r="F116" s="152" t="s">
        <v>1108</v>
      </c>
      <c r="H116" s="153">
        <v>115</v>
      </c>
      <c r="I116" s="154"/>
      <c r="L116" s="150"/>
      <c r="M116" s="155"/>
      <c r="T116" s="156"/>
      <c r="AT116" s="151" t="s">
        <v>195</v>
      </c>
      <c r="AU116" s="151" t="s">
        <v>86</v>
      </c>
      <c r="AV116" s="13" t="s">
        <v>88</v>
      </c>
      <c r="AW116" s="13" t="s">
        <v>41</v>
      </c>
      <c r="AX116" s="13" t="s">
        <v>79</v>
      </c>
      <c r="AY116" s="151" t="s">
        <v>187</v>
      </c>
    </row>
    <row r="117" spans="2:65" s="14" customFormat="1" x14ac:dyDescent="0.2">
      <c r="B117" s="157"/>
      <c r="D117" s="144" t="s">
        <v>195</v>
      </c>
      <c r="E117" s="158" t="s">
        <v>35</v>
      </c>
      <c r="F117" s="159" t="s">
        <v>201</v>
      </c>
      <c r="H117" s="160">
        <v>115</v>
      </c>
      <c r="I117" s="161"/>
      <c r="L117" s="157"/>
      <c r="M117" s="162"/>
      <c r="T117" s="163"/>
      <c r="AT117" s="158" t="s">
        <v>195</v>
      </c>
      <c r="AU117" s="158" t="s">
        <v>86</v>
      </c>
      <c r="AV117" s="14" t="s">
        <v>193</v>
      </c>
      <c r="AW117" s="14" t="s">
        <v>41</v>
      </c>
      <c r="AX117" s="14" t="s">
        <v>86</v>
      </c>
      <c r="AY117" s="158" t="s">
        <v>187</v>
      </c>
    </row>
    <row r="118" spans="2:65" s="1" customFormat="1" ht="16.5" customHeight="1" x14ac:dyDescent="0.2">
      <c r="B118" s="33"/>
      <c r="C118" s="164" t="s">
        <v>193</v>
      </c>
      <c r="D118" s="164" t="s">
        <v>213</v>
      </c>
      <c r="E118" s="165" t="s">
        <v>224</v>
      </c>
      <c r="F118" s="166" t="s">
        <v>225</v>
      </c>
      <c r="G118" s="167" t="s">
        <v>191</v>
      </c>
      <c r="H118" s="168">
        <v>45</v>
      </c>
      <c r="I118" s="169"/>
      <c r="J118" s="170">
        <f>ROUND(I118*H118,2)</f>
        <v>0</v>
      </c>
      <c r="K118" s="166" t="s">
        <v>192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86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1112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196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86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3" customFormat="1" x14ac:dyDescent="0.2">
      <c r="B120" s="150"/>
      <c r="D120" s="144" t="s">
        <v>195</v>
      </c>
      <c r="E120" s="151" t="s">
        <v>35</v>
      </c>
      <c r="F120" s="152" t="s">
        <v>1109</v>
      </c>
      <c r="H120" s="153">
        <v>45</v>
      </c>
      <c r="I120" s="154"/>
      <c r="L120" s="150"/>
      <c r="M120" s="155"/>
      <c r="T120" s="156"/>
      <c r="AT120" s="151" t="s">
        <v>195</v>
      </c>
      <c r="AU120" s="151" t="s">
        <v>86</v>
      </c>
      <c r="AV120" s="13" t="s">
        <v>88</v>
      </c>
      <c r="AW120" s="13" t="s">
        <v>41</v>
      </c>
      <c r="AX120" s="13" t="s">
        <v>79</v>
      </c>
      <c r="AY120" s="151" t="s">
        <v>187</v>
      </c>
    </row>
    <row r="121" spans="2:65" s="14" customFormat="1" x14ac:dyDescent="0.2">
      <c r="B121" s="157"/>
      <c r="D121" s="144" t="s">
        <v>195</v>
      </c>
      <c r="E121" s="158" t="s">
        <v>35</v>
      </c>
      <c r="F121" s="159" t="s">
        <v>201</v>
      </c>
      <c r="H121" s="160">
        <v>45</v>
      </c>
      <c r="I121" s="161"/>
      <c r="L121" s="157"/>
      <c r="M121" s="162"/>
      <c r="T121" s="163"/>
      <c r="AT121" s="158" t="s">
        <v>195</v>
      </c>
      <c r="AU121" s="158" t="s">
        <v>86</v>
      </c>
      <c r="AV121" s="14" t="s">
        <v>193</v>
      </c>
      <c r="AW121" s="14" t="s">
        <v>41</v>
      </c>
      <c r="AX121" s="14" t="s">
        <v>86</v>
      </c>
      <c r="AY121" s="158" t="s">
        <v>187</v>
      </c>
    </row>
    <row r="122" spans="2:65" s="1" customFormat="1" ht="55.5" customHeight="1" x14ac:dyDescent="0.2">
      <c r="B122" s="33"/>
      <c r="C122" s="130" t="s">
        <v>219</v>
      </c>
      <c r="D122" s="130" t="s">
        <v>188</v>
      </c>
      <c r="E122" s="131" t="s">
        <v>228</v>
      </c>
      <c r="F122" s="132" t="s">
        <v>229</v>
      </c>
      <c r="G122" s="133" t="s">
        <v>191</v>
      </c>
      <c r="H122" s="134">
        <v>135</v>
      </c>
      <c r="I122" s="135"/>
      <c r="J122" s="136">
        <f>ROUND(I122*H122,2)</f>
        <v>0</v>
      </c>
      <c r="K122" s="132" t="s">
        <v>192</v>
      </c>
      <c r="L122" s="33"/>
      <c r="M122" s="137" t="s">
        <v>35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193</v>
      </c>
      <c r="AT122" s="141" t="s">
        <v>188</v>
      </c>
      <c r="AU122" s="141" t="s">
        <v>86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193</v>
      </c>
      <c r="BM122" s="141" t="s">
        <v>1113</v>
      </c>
    </row>
    <row r="123" spans="2:65" s="12" customFormat="1" x14ac:dyDescent="0.2">
      <c r="B123" s="143"/>
      <c r="D123" s="144" t="s">
        <v>195</v>
      </c>
      <c r="E123" s="145" t="s">
        <v>35</v>
      </c>
      <c r="F123" s="146" t="s">
        <v>196</v>
      </c>
      <c r="H123" s="145" t="s">
        <v>35</v>
      </c>
      <c r="I123" s="147"/>
      <c r="L123" s="143"/>
      <c r="M123" s="148"/>
      <c r="T123" s="149"/>
      <c r="AT123" s="145" t="s">
        <v>195</v>
      </c>
      <c r="AU123" s="145" t="s">
        <v>86</v>
      </c>
      <c r="AV123" s="12" t="s">
        <v>86</v>
      </c>
      <c r="AW123" s="12" t="s">
        <v>41</v>
      </c>
      <c r="AX123" s="12" t="s">
        <v>79</v>
      </c>
      <c r="AY123" s="145" t="s">
        <v>187</v>
      </c>
    </row>
    <row r="124" spans="2:65" s="12" customFormat="1" x14ac:dyDescent="0.2">
      <c r="B124" s="143"/>
      <c r="D124" s="144" t="s">
        <v>195</v>
      </c>
      <c r="E124" s="145" t="s">
        <v>35</v>
      </c>
      <c r="F124" s="146" t="s">
        <v>231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86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65" s="13" customFormat="1" x14ac:dyDescent="0.2">
      <c r="B125" s="150"/>
      <c r="D125" s="144" t="s">
        <v>195</v>
      </c>
      <c r="E125" s="151" t="s">
        <v>35</v>
      </c>
      <c r="F125" s="152" t="s">
        <v>1114</v>
      </c>
      <c r="H125" s="153">
        <v>135</v>
      </c>
      <c r="I125" s="154"/>
      <c r="L125" s="150"/>
      <c r="M125" s="155"/>
      <c r="T125" s="156"/>
      <c r="AT125" s="151" t="s">
        <v>195</v>
      </c>
      <c r="AU125" s="151" t="s">
        <v>86</v>
      </c>
      <c r="AV125" s="13" t="s">
        <v>88</v>
      </c>
      <c r="AW125" s="13" t="s">
        <v>41</v>
      </c>
      <c r="AX125" s="13" t="s">
        <v>79</v>
      </c>
      <c r="AY125" s="151" t="s">
        <v>187</v>
      </c>
    </row>
    <row r="126" spans="2:65" s="14" customFormat="1" x14ac:dyDescent="0.2">
      <c r="B126" s="157"/>
      <c r="D126" s="144" t="s">
        <v>195</v>
      </c>
      <c r="E126" s="158" t="s">
        <v>35</v>
      </c>
      <c r="F126" s="159" t="s">
        <v>201</v>
      </c>
      <c r="H126" s="160">
        <v>135</v>
      </c>
      <c r="I126" s="161"/>
      <c r="L126" s="157"/>
      <c r="M126" s="162"/>
      <c r="T126" s="163"/>
      <c r="AT126" s="158" t="s">
        <v>195</v>
      </c>
      <c r="AU126" s="158" t="s">
        <v>86</v>
      </c>
      <c r="AV126" s="14" t="s">
        <v>193</v>
      </c>
      <c r="AW126" s="14" t="s">
        <v>41</v>
      </c>
      <c r="AX126" s="14" t="s">
        <v>86</v>
      </c>
      <c r="AY126" s="158" t="s">
        <v>187</v>
      </c>
    </row>
    <row r="127" spans="2:65" s="1" customFormat="1" ht="49.15" customHeight="1" x14ac:dyDescent="0.2">
      <c r="B127" s="33"/>
      <c r="C127" s="130" t="s">
        <v>223</v>
      </c>
      <c r="D127" s="130" t="s">
        <v>188</v>
      </c>
      <c r="E127" s="131" t="s">
        <v>236</v>
      </c>
      <c r="F127" s="132" t="s">
        <v>237</v>
      </c>
      <c r="G127" s="133" t="s">
        <v>204</v>
      </c>
      <c r="H127" s="134">
        <v>6</v>
      </c>
      <c r="I127" s="135"/>
      <c r="J127" s="136">
        <f>ROUND(I127*H127,2)</f>
        <v>0</v>
      </c>
      <c r="K127" s="132" t="s">
        <v>192</v>
      </c>
      <c r="L127" s="33"/>
      <c r="M127" s="137" t="s">
        <v>35</v>
      </c>
      <c r="N127" s="138" t="s">
        <v>50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205</v>
      </c>
      <c r="AT127" s="141" t="s">
        <v>188</v>
      </c>
      <c r="AU127" s="141" t="s">
        <v>86</v>
      </c>
      <c r="AY127" s="17" t="s">
        <v>187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7" t="s">
        <v>86</v>
      </c>
      <c r="BK127" s="142">
        <f>ROUND(I127*H127,2)</f>
        <v>0</v>
      </c>
      <c r="BL127" s="17" t="s">
        <v>205</v>
      </c>
      <c r="BM127" s="141" t="s">
        <v>1115</v>
      </c>
    </row>
    <row r="128" spans="2:65" s="1" customFormat="1" ht="21.75" customHeight="1" x14ac:dyDescent="0.2">
      <c r="B128" s="33"/>
      <c r="C128" s="164" t="s">
        <v>227</v>
      </c>
      <c r="D128" s="164" t="s">
        <v>213</v>
      </c>
      <c r="E128" s="165" t="s">
        <v>240</v>
      </c>
      <c r="F128" s="166" t="s">
        <v>241</v>
      </c>
      <c r="G128" s="167" t="s">
        <v>191</v>
      </c>
      <c r="H128" s="168">
        <v>135</v>
      </c>
      <c r="I128" s="169"/>
      <c r="J128" s="170">
        <f>ROUND(I128*H128,2)</f>
        <v>0</v>
      </c>
      <c r="K128" s="166" t="s">
        <v>192</v>
      </c>
      <c r="L128" s="171"/>
      <c r="M128" s="172" t="s">
        <v>35</v>
      </c>
      <c r="N128" s="173" t="s">
        <v>50</v>
      </c>
      <c r="P128" s="139">
        <f>O128*H128</f>
        <v>0</v>
      </c>
      <c r="Q128" s="139">
        <v>0</v>
      </c>
      <c r="R128" s="139">
        <f>Q128*H128</f>
        <v>0</v>
      </c>
      <c r="S128" s="139">
        <v>0</v>
      </c>
      <c r="T128" s="140">
        <f>S128*H128</f>
        <v>0</v>
      </c>
      <c r="AR128" s="141" t="s">
        <v>216</v>
      </c>
      <c r="AT128" s="141" t="s">
        <v>213</v>
      </c>
      <c r="AU128" s="141" t="s">
        <v>86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217</v>
      </c>
      <c r="BM128" s="141" t="s">
        <v>1116</v>
      </c>
    </row>
    <row r="129" spans="2:65" s="12" customFormat="1" x14ac:dyDescent="0.2">
      <c r="B129" s="143"/>
      <c r="D129" s="144" t="s">
        <v>195</v>
      </c>
      <c r="E129" s="145" t="s">
        <v>35</v>
      </c>
      <c r="F129" s="146" t="s">
        <v>196</v>
      </c>
      <c r="H129" s="145" t="s">
        <v>35</v>
      </c>
      <c r="I129" s="147"/>
      <c r="L129" s="143"/>
      <c r="M129" s="148"/>
      <c r="T129" s="149"/>
      <c r="AT129" s="145" t="s">
        <v>195</v>
      </c>
      <c r="AU129" s="145" t="s">
        <v>86</v>
      </c>
      <c r="AV129" s="12" t="s">
        <v>86</v>
      </c>
      <c r="AW129" s="12" t="s">
        <v>41</v>
      </c>
      <c r="AX129" s="12" t="s">
        <v>79</v>
      </c>
      <c r="AY129" s="145" t="s">
        <v>187</v>
      </c>
    </row>
    <row r="130" spans="2:65" s="13" customFormat="1" x14ac:dyDescent="0.2">
      <c r="B130" s="150"/>
      <c r="D130" s="144" t="s">
        <v>195</v>
      </c>
      <c r="E130" s="151" t="s">
        <v>35</v>
      </c>
      <c r="F130" s="152" t="s">
        <v>1114</v>
      </c>
      <c r="H130" s="153">
        <v>135</v>
      </c>
      <c r="I130" s="154"/>
      <c r="L130" s="150"/>
      <c r="M130" s="155"/>
      <c r="T130" s="156"/>
      <c r="AT130" s="151" t="s">
        <v>195</v>
      </c>
      <c r="AU130" s="151" t="s">
        <v>86</v>
      </c>
      <c r="AV130" s="13" t="s">
        <v>88</v>
      </c>
      <c r="AW130" s="13" t="s">
        <v>41</v>
      </c>
      <c r="AX130" s="13" t="s">
        <v>79</v>
      </c>
      <c r="AY130" s="151" t="s">
        <v>187</v>
      </c>
    </row>
    <row r="131" spans="2:65" s="14" customFormat="1" x14ac:dyDescent="0.2">
      <c r="B131" s="157"/>
      <c r="D131" s="144" t="s">
        <v>195</v>
      </c>
      <c r="E131" s="158" t="s">
        <v>35</v>
      </c>
      <c r="F131" s="159" t="s">
        <v>201</v>
      </c>
      <c r="H131" s="160">
        <v>135</v>
      </c>
      <c r="I131" s="161"/>
      <c r="L131" s="157"/>
      <c r="M131" s="162"/>
      <c r="T131" s="163"/>
      <c r="AT131" s="158" t="s">
        <v>195</v>
      </c>
      <c r="AU131" s="158" t="s">
        <v>86</v>
      </c>
      <c r="AV131" s="14" t="s">
        <v>193</v>
      </c>
      <c r="AW131" s="14" t="s">
        <v>41</v>
      </c>
      <c r="AX131" s="14" t="s">
        <v>86</v>
      </c>
      <c r="AY131" s="158" t="s">
        <v>187</v>
      </c>
    </row>
    <row r="132" spans="2:65" s="1" customFormat="1" ht="21.75" customHeight="1" x14ac:dyDescent="0.2">
      <c r="B132" s="33"/>
      <c r="C132" s="130" t="s">
        <v>235</v>
      </c>
      <c r="D132" s="130" t="s">
        <v>188</v>
      </c>
      <c r="E132" s="131" t="s">
        <v>248</v>
      </c>
      <c r="F132" s="132" t="s">
        <v>249</v>
      </c>
      <c r="G132" s="133" t="s">
        <v>191</v>
      </c>
      <c r="H132" s="134">
        <v>30</v>
      </c>
      <c r="I132" s="135"/>
      <c r="J132" s="136">
        <f>ROUND(I132*H132,2)</f>
        <v>0</v>
      </c>
      <c r="K132" s="132" t="s">
        <v>192</v>
      </c>
      <c r="L132" s="33"/>
      <c r="M132" s="137" t="s">
        <v>35</v>
      </c>
      <c r="N132" s="138" t="s">
        <v>50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193</v>
      </c>
      <c r="AT132" s="141" t="s">
        <v>188</v>
      </c>
      <c r="AU132" s="141" t="s">
        <v>86</v>
      </c>
      <c r="AY132" s="17" t="s">
        <v>187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7" t="s">
        <v>86</v>
      </c>
      <c r="BK132" s="142">
        <f>ROUND(I132*H132,2)</f>
        <v>0</v>
      </c>
      <c r="BL132" s="17" t="s">
        <v>193</v>
      </c>
      <c r="BM132" s="141" t="s">
        <v>1117</v>
      </c>
    </row>
    <row r="133" spans="2:65" s="12" customFormat="1" x14ac:dyDescent="0.2">
      <c r="B133" s="143"/>
      <c r="D133" s="144" t="s">
        <v>195</v>
      </c>
      <c r="E133" s="145" t="s">
        <v>35</v>
      </c>
      <c r="F133" s="146" t="s">
        <v>196</v>
      </c>
      <c r="H133" s="145" t="s">
        <v>35</v>
      </c>
      <c r="I133" s="147"/>
      <c r="L133" s="143"/>
      <c r="M133" s="148"/>
      <c r="T133" s="149"/>
      <c r="AT133" s="145" t="s">
        <v>195</v>
      </c>
      <c r="AU133" s="145" t="s">
        <v>86</v>
      </c>
      <c r="AV133" s="12" t="s">
        <v>86</v>
      </c>
      <c r="AW133" s="12" t="s">
        <v>41</v>
      </c>
      <c r="AX133" s="12" t="s">
        <v>79</v>
      </c>
      <c r="AY133" s="145" t="s">
        <v>187</v>
      </c>
    </row>
    <row r="134" spans="2:65" s="12" customFormat="1" x14ac:dyDescent="0.2">
      <c r="B134" s="143"/>
      <c r="D134" s="144" t="s">
        <v>195</v>
      </c>
      <c r="E134" s="145" t="s">
        <v>35</v>
      </c>
      <c r="F134" s="146" t="s">
        <v>924</v>
      </c>
      <c r="H134" s="145" t="s">
        <v>35</v>
      </c>
      <c r="I134" s="147"/>
      <c r="L134" s="143"/>
      <c r="M134" s="148"/>
      <c r="T134" s="149"/>
      <c r="AT134" s="145" t="s">
        <v>195</v>
      </c>
      <c r="AU134" s="145" t="s">
        <v>86</v>
      </c>
      <c r="AV134" s="12" t="s">
        <v>86</v>
      </c>
      <c r="AW134" s="12" t="s">
        <v>41</v>
      </c>
      <c r="AX134" s="12" t="s">
        <v>79</v>
      </c>
      <c r="AY134" s="145" t="s">
        <v>187</v>
      </c>
    </row>
    <row r="135" spans="2:65" s="13" customFormat="1" x14ac:dyDescent="0.2">
      <c r="B135" s="150"/>
      <c r="D135" s="144" t="s">
        <v>195</v>
      </c>
      <c r="E135" s="151" t="s">
        <v>35</v>
      </c>
      <c r="F135" s="152" t="s">
        <v>8</v>
      </c>
      <c r="H135" s="153">
        <v>15</v>
      </c>
      <c r="I135" s="154"/>
      <c r="L135" s="150"/>
      <c r="M135" s="155"/>
      <c r="T135" s="156"/>
      <c r="AT135" s="151" t="s">
        <v>195</v>
      </c>
      <c r="AU135" s="151" t="s">
        <v>86</v>
      </c>
      <c r="AV135" s="13" t="s">
        <v>88</v>
      </c>
      <c r="AW135" s="13" t="s">
        <v>41</v>
      </c>
      <c r="AX135" s="13" t="s">
        <v>79</v>
      </c>
      <c r="AY135" s="151" t="s">
        <v>187</v>
      </c>
    </row>
    <row r="136" spans="2:65" s="12" customFormat="1" x14ac:dyDescent="0.2">
      <c r="B136" s="143"/>
      <c r="D136" s="144" t="s">
        <v>195</v>
      </c>
      <c r="E136" s="145" t="s">
        <v>35</v>
      </c>
      <c r="F136" s="146" t="s">
        <v>925</v>
      </c>
      <c r="H136" s="145" t="s">
        <v>35</v>
      </c>
      <c r="I136" s="147"/>
      <c r="L136" s="143"/>
      <c r="M136" s="148"/>
      <c r="T136" s="149"/>
      <c r="AT136" s="145" t="s">
        <v>195</v>
      </c>
      <c r="AU136" s="145" t="s">
        <v>86</v>
      </c>
      <c r="AV136" s="12" t="s">
        <v>86</v>
      </c>
      <c r="AW136" s="12" t="s">
        <v>41</v>
      </c>
      <c r="AX136" s="12" t="s">
        <v>79</v>
      </c>
      <c r="AY136" s="145" t="s">
        <v>187</v>
      </c>
    </row>
    <row r="137" spans="2:65" s="13" customFormat="1" x14ac:dyDescent="0.2">
      <c r="B137" s="150"/>
      <c r="D137" s="144" t="s">
        <v>195</v>
      </c>
      <c r="E137" s="151" t="s">
        <v>35</v>
      </c>
      <c r="F137" s="152" t="s">
        <v>8</v>
      </c>
      <c r="H137" s="153">
        <v>15</v>
      </c>
      <c r="I137" s="154"/>
      <c r="L137" s="150"/>
      <c r="M137" s="155"/>
      <c r="T137" s="156"/>
      <c r="AT137" s="151" t="s">
        <v>195</v>
      </c>
      <c r="AU137" s="151" t="s">
        <v>86</v>
      </c>
      <c r="AV137" s="13" t="s">
        <v>88</v>
      </c>
      <c r="AW137" s="13" t="s">
        <v>41</v>
      </c>
      <c r="AX137" s="13" t="s">
        <v>79</v>
      </c>
      <c r="AY137" s="151" t="s">
        <v>187</v>
      </c>
    </row>
    <row r="138" spans="2:65" s="14" customFormat="1" x14ac:dyDescent="0.2">
      <c r="B138" s="157"/>
      <c r="D138" s="144" t="s">
        <v>195</v>
      </c>
      <c r="E138" s="158" t="s">
        <v>35</v>
      </c>
      <c r="F138" s="159" t="s">
        <v>201</v>
      </c>
      <c r="H138" s="160">
        <v>30</v>
      </c>
      <c r="I138" s="161"/>
      <c r="L138" s="157"/>
      <c r="M138" s="162"/>
      <c r="T138" s="163"/>
      <c r="AT138" s="158" t="s">
        <v>195</v>
      </c>
      <c r="AU138" s="158" t="s">
        <v>86</v>
      </c>
      <c r="AV138" s="14" t="s">
        <v>193</v>
      </c>
      <c r="AW138" s="14" t="s">
        <v>41</v>
      </c>
      <c r="AX138" s="14" t="s">
        <v>86</v>
      </c>
      <c r="AY138" s="158" t="s">
        <v>187</v>
      </c>
    </row>
    <row r="139" spans="2:65" s="1" customFormat="1" ht="44.25" customHeight="1" x14ac:dyDescent="0.2">
      <c r="B139" s="33"/>
      <c r="C139" s="130" t="s">
        <v>239</v>
      </c>
      <c r="D139" s="130" t="s">
        <v>188</v>
      </c>
      <c r="E139" s="131" t="s">
        <v>270</v>
      </c>
      <c r="F139" s="132" t="s">
        <v>271</v>
      </c>
      <c r="G139" s="133" t="s">
        <v>204</v>
      </c>
      <c r="H139" s="134">
        <v>10</v>
      </c>
      <c r="I139" s="135"/>
      <c r="J139" s="136">
        <f>ROUND(I139*H139,2)</f>
        <v>0</v>
      </c>
      <c r="K139" s="132" t="s">
        <v>192</v>
      </c>
      <c r="L139" s="33"/>
      <c r="M139" s="137" t="s">
        <v>35</v>
      </c>
      <c r="N139" s="138" t="s">
        <v>50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205</v>
      </c>
      <c r="AT139" s="141" t="s">
        <v>188</v>
      </c>
      <c r="AU139" s="141" t="s">
        <v>86</v>
      </c>
      <c r="AY139" s="17" t="s">
        <v>187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7" t="s">
        <v>86</v>
      </c>
      <c r="BK139" s="142">
        <f>ROUND(I139*H139,2)</f>
        <v>0</v>
      </c>
      <c r="BL139" s="17" t="s">
        <v>205</v>
      </c>
      <c r="BM139" s="141" t="s">
        <v>1118</v>
      </c>
    </row>
    <row r="140" spans="2:65" s="1" customFormat="1" ht="21.75" customHeight="1" x14ac:dyDescent="0.2">
      <c r="B140" s="33"/>
      <c r="C140" s="164" t="s">
        <v>243</v>
      </c>
      <c r="D140" s="164" t="s">
        <v>213</v>
      </c>
      <c r="E140" s="165" t="s">
        <v>262</v>
      </c>
      <c r="F140" s="166" t="s">
        <v>263</v>
      </c>
      <c r="G140" s="167" t="s">
        <v>191</v>
      </c>
      <c r="H140" s="168">
        <v>15</v>
      </c>
      <c r="I140" s="169"/>
      <c r="J140" s="170">
        <f>ROUND(I140*H140,2)</f>
        <v>0</v>
      </c>
      <c r="K140" s="166" t="s">
        <v>192</v>
      </c>
      <c r="L140" s="171"/>
      <c r="M140" s="172" t="s">
        <v>35</v>
      </c>
      <c r="N140" s="173" t="s">
        <v>50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216</v>
      </c>
      <c r="AT140" s="141" t="s">
        <v>213</v>
      </c>
      <c r="AU140" s="141" t="s">
        <v>86</v>
      </c>
      <c r="AY140" s="17" t="s">
        <v>187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7" t="s">
        <v>86</v>
      </c>
      <c r="BK140" s="142">
        <f>ROUND(I140*H140,2)</f>
        <v>0</v>
      </c>
      <c r="BL140" s="17" t="s">
        <v>217</v>
      </c>
      <c r="BM140" s="141" t="s">
        <v>1119</v>
      </c>
    </row>
    <row r="141" spans="2:65" s="12" customFormat="1" x14ac:dyDescent="0.2">
      <c r="B141" s="143"/>
      <c r="D141" s="144" t="s">
        <v>195</v>
      </c>
      <c r="E141" s="145" t="s">
        <v>35</v>
      </c>
      <c r="F141" s="146" t="s">
        <v>196</v>
      </c>
      <c r="H141" s="145" t="s">
        <v>35</v>
      </c>
      <c r="I141" s="147"/>
      <c r="L141" s="143"/>
      <c r="M141" s="148"/>
      <c r="T141" s="149"/>
      <c r="AT141" s="145" t="s">
        <v>195</v>
      </c>
      <c r="AU141" s="145" t="s">
        <v>86</v>
      </c>
      <c r="AV141" s="12" t="s">
        <v>86</v>
      </c>
      <c r="AW141" s="12" t="s">
        <v>41</v>
      </c>
      <c r="AX141" s="12" t="s">
        <v>79</v>
      </c>
      <c r="AY141" s="145" t="s">
        <v>187</v>
      </c>
    </row>
    <row r="142" spans="2:65" s="13" customFormat="1" x14ac:dyDescent="0.2">
      <c r="B142" s="150"/>
      <c r="D142" s="144" t="s">
        <v>195</v>
      </c>
      <c r="E142" s="151" t="s">
        <v>35</v>
      </c>
      <c r="F142" s="152" t="s">
        <v>8</v>
      </c>
      <c r="H142" s="153">
        <v>15</v>
      </c>
      <c r="I142" s="154"/>
      <c r="L142" s="150"/>
      <c r="M142" s="155"/>
      <c r="T142" s="156"/>
      <c r="AT142" s="151" t="s">
        <v>195</v>
      </c>
      <c r="AU142" s="151" t="s">
        <v>86</v>
      </c>
      <c r="AV142" s="13" t="s">
        <v>88</v>
      </c>
      <c r="AW142" s="13" t="s">
        <v>41</v>
      </c>
      <c r="AX142" s="13" t="s">
        <v>79</v>
      </c>
      <c r="AY142" s="151" t="s">
        <v>187</v>
      </c>
    </row>
    <row r="143" spans="2:65" s="14" customFormat="1" x14ac:dyDescent="0.2">
      <c r="B143" s="157"/>
      <c r="D143" s="144" t="s">
        <v>195</v>
      </c>
      <c r="E143" s="158" t="s">
        <v>35</v>
      </c>
      <c r="F143" s="159" t="s">
        <v>201</v>
      </c>
      <c r="H143" s="160">
        <v>15</v>
      </c>
      <c r="I143" s="161"/>
      <c r="L143" s="157"/>
      <c r="M143" s="162"/>
      <c r="T143" s="163"/>
      <c r="AT143" s="158" t="s">
        <v>195</v>
      </c>
      <c r="AU143" s="158" t="s">
        <v>86</v>
      </c>
      <c r="AV143" s="14" t="s">
        <v>193</v>
      </c>
      <c r="AW143" s="14" t="s">
        <v>41</v>
      </c>
      <c r="AX143" s="14" t="s">
        <v>86</v>
      </c>
      <c r="AY143" s="158" t="s">
        <v>187</v>
      </c>
    </row>
    <row r="144" spans="2:65" s="1" customFormat="1" ht="21.75" customHeight="1" x14ac:dyDescent="0.2">
      <c r="B144" s="33"/>
      <c r="C144" s="164" t="s">
        <v>247</v>
      </c>
      <c r="D144" s="164" t="s">
        <v>213</v>
      </c>
      <c r="E144" s="165" t="s">
        <v>258</v>
      </c>
      <c r="F144" s="166" t="s">
        <v>259</v>
      </c>
      <c r="G144" s="167" t="s">
        <v>191</v>
      </c>
      <c r="H144" s="168">
        <v>15</v>
      </c>
      <c r="I144" s="169"/>
      <c r="J144" s="170">
        <f>ROUND(I144*H144,2)</f>
        <v>0</v>
      </c>
      <c r="K144" s="166" t="s">
        <v>192</v>
      </c>
      <c r="L144" s="171"/>
      <c r="M144" s="172" t="s">
        <v>35</v>
      </c>
      <c r="N144" s="173" t="s">
        <v>50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216</v>
      </c>
      <c r="AT144" s="141" t="s">
        <v>213</v>
      </c>
      <c r="AU144" s="141" t="s">
        <v>86</v>
      </c>
      <c r="AY144" s="17" t="s">
        <v>187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7" t="s">
        <v>86</v>
      </c>
      <c r="BK144" s="142">
        <f>ROUND(I144*H144,2)</f>
        <v>0</v>
      </c>
      <c r="BL144" s="17" t="s">
        <v>217</v>
      </c>
      <c r="BM144" s="141" t="s">
        <v>1120</v>
      </c>
    </row>
    <row r="145" spans="2:65" s="12" customFormat="1" x14ac:dyDescent="0.2">
      <c r="B145" s="143"/>
      <c r="D145" s="144" t="s">
        <v>195</v>
      </c>
      <c r="E145" s="145" t="s">
        <v>35</v>
      </c>
      <c r="F145" s="146" t="s">
        <v>196</v>
      </c>
      <c r="H145" s="145" t="s">
        <v>35</v>
      </c>
      <c r="I145" s="147"/>
      <c r="L145" s="143"/>
      <c r="M145" s="148"/>
      <c r="T145" s="149"/>
      <c r="AT145" s="145" t="s">
        <v>195</v>
      </c>
      <c r="AU145" s="145" t="s">
        <v>86</v>
      </c>
      <c r="AV145" s="12" t="s">
        <v>86</v>
      </c>
      <c r="AW145" s="12" t="s">
        <v>41</v>
      </c>
      <c r="AX145" s="12" t="s">
        <v>79</v>
      </c>
      <c r="AY145" s="145" t="s">
        <v>187</v>
      </c>
    </row>
    <row r="146" spans="2:65" s="13" customFormat="1" x14ac:dyDescent="0.2">
      <c r="B146" s="150"/>
      <c r="D146" s="144" t="s">
        <v>195</v>
      </c>
      <c r="E146" s="151" t="s">
        <v>35</v>
      </c>
      <c r="F146" s="152" t="s">
        <v>8</v>
      </c>
      <c r="H146" s="153">
        <v>15</v>
      </c>
      <c r="I146" s="154"/>
      <c r="L146" s="150"/>
      <c r="M146" s="155"/>
      <c r="T146" s="156"/>
      <c r="AT146" s="151" t="s">
        <v>195</v>
      </c>
      <c r="AU146" s="151" t="s">
        <v>86</v>
      </c>
      <c r="AV146" s="13" t="s">
        <v>88</v>
      </c>
      <c r="AW146" s="13" t="s">
        <v>41</v>
      </c>
      <c r="AX146" s="13" t="s">
        <v>79</v>
      </c>
      <c r="AY146" s="151" t="s">
        <v>187</v>
      </c>
    </row>
    <row r="147" spans="2:65" s="14" customFormat="1" x14ac:dyDescent="0.2">
      <c r="B147" s="157"/>
      <c r="D147" s="144" t="s">
        <v>195</v>
      </c>
      <c r="E147" s="158" t="s">
        <v>35</v>
      </c>
      <c r="F147" s="159" t="s">
        <v>201</v>
      </c>
      <c r="H147" s="160">
        <v>15</v>
      </c>
      <c r="I147" s="161"/>
      <c r="L147" s="157"/>
      <c r="M147" s="162"/>
      <c r="T147" s="163"/>
      <c r="AT147" s="158" t="s">
        <v>195</v>
      </c>
      <c r="AU147" s="158" t="s">
        <v>86</v>
      </c>
      <c r="AV147" s="14" t="s">
        <v>193</v>
      </c>
      <c r="AW147" s="14" t="s">
        <v>41</v>
      </c>
      <c r="AX147" s="14" t="s">
        <v>86</v>
      </c>
      <c r="AY147" s="158" t="s">
        <v>187</v>
      </c>
    </row>
    <row r="148" spans="2:65" s="1" customFormat="1" ht="21.75" customHeight="1" x14ac:dyDescent="0.2">
      <c r="B148" s="33"/>
      <c r="C148" s="130" t="s">
        <v>253</v>
      </c>
      <c r="D148" s="130" t="s">
        <v>188</v>
      </c>
      <c r="E148" s="131" t="s">
        <v>265</v>
      </c>
      <c r="F148" s="132" t="s">
        <v>266</v>
      </c>
      <c r="G148" s="133" t="s">
        <v>191</v>
      </c>
      <c r="H148" s="134">
        <v>115</v>
      </c>
      <c r="I148" s="135"/>
      <c r="J148" s="136">
        <f>ROUND(I148*H148,2)</f>
        <v>0</v>
      </c>
      <c r="K148" s="132" t="s">
        <v>192</v>
      </c>
      <c r="L148" s="33"/>
      <c r="M148" s="137" t="s">
        <v>35</v>
      </c>
      <c r="N148" s="138" t="s">
        <v>50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193</v>
      </c>
      <c r="AT148" s="141" t="s">
        <v>188</v>
      </c>
      <c r="AU148" s="141" t="s">
        <v>86</v>
      </c>
      <c r="AY148" s="17" t="s">
        <v>187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7" t="s">
        <v>86</v>
      </c>
      <c r="BK148" s="142">
        <f>ROUND(I148*H148,2)</f>
        <v>0</v>
      </c>
      <c r="BL148" s="17" t="s">
        <v>193</v>
      </c>
      <c r="BM148" s="141" t="s">
        <v>1121</v>
      </c>
    </row>
    <row r="149" spans="2:65" s="12" customFormat="1" x14ac:dyDescent="0.2">
      <c r="B149" s="143"/>
      <c r="D149" s="144" t="s">
        <v>195</v>
      </c>
      <c r="E149" s="145" t="s">
        <v>35</v>
      </c>
      <c r="F149" s="146" t="s">
        <v>196</v>
      </c>
      <c r="H149" s="145" t="s">
        <v>35</v>
      </c>
      <c r="I149" s="147"/>
      <c r="L149" s="143"/>
      <c r="M149" s="148"/>
      <c r="T149" s="149"/>
      <c r="AT149" s="145" t="s">
        <v>195</v>
      </c>
      <c r="AU149" s="145" t="s">
        <v>86</v>
      </c>
      <c r="AV149" s="12" t="s">
        <v>86</v>
      </c>
      <c r="AW149" s="12" t="s">
        <v>41</v>
      </c>
      <c r="AX149" s="12" t="s">
        <v>79</v>
      </c>
      <c r="AY149" s="145" t="s">
        <v>187</v>
      </c>
    </row>
    <row r="150" spans="2:65" s="12" customFormat="1" x14ac:dyDescent="0.2">
      <c r="B150" s="143"/>
      <c r="D150" s="144" t="s">
        <v>195</v>
      </c>
      <c r="E150" s="145" t="s">
        <v>35</v>
      </c>
      <c r="F150" s="146" t="s">
        <v>931</v>
      </c>
      <c r="H150" s="145" t="s">
        <v>35</v>
      </c>
      <c r="I150" s="147"/>
      <c r="L150" s="143"/>
      <c r="M150" s="148"/>
      <c r="T150" s="149"/>
      <c r="AT150" s="145" t="s">
        <v>195</v>
      </c>
      <c r="AU150" s="145" t="s">
        <v>86</v>
      </c>
      <c r="AV150" s="12" t="s">
        <v>86</v>
      </c>
      <c r="AW150" s="12" t="s">
        <v>41</v>
      </c>
      <c r="AX150" s="12" t="s">
        <v>79</v>
      </c>
      <c r="AY150" s="145" t="s">
        <v>187</v>
      </c>
    </row>
    <row r="151" spans="2:65" s="13" customFormat="1" x14ac:dyDescent="0.2">
      <c r="B151" s="150"/>
      <c r="D151" s="144" t="s">
        <v>195</v>
      </c>
      <c r="E151" s="151" t="s">
        <v>35</v>
      </c>
      <c r="F151" s="152" t="s">
        <v>1122</v>
      </c>
      <c r="H151" s="153">
        <v>100</v>
      </c>
      <c r="I151" s="154"/>
      <c r="L151" s="150"/>
      <c r="M151" s="155"/>
      <c r="T151" s="156"/>
      <c r="AT151" s="151" t="s">
        <v>195</v>
      </c>
      <c r="AU151" s="151" t="s">
        <v>86</v>
      </c>
      <c r="AV151" s="13" t="s">
        <v>88</v>
      </c>
      <c r="AW151" s="13" t="s">
        <v>41</v>
      </c>
      <c r="AX151" s="13" t="s">
        <v>79</v>
      </c>
      <c r="AY151" s="151" t="s">
        <v>187</v>
      </c>
    </row>
    <row r="152" spans="2:65" s="12" customFormat="1" x14ac:dyDescent="0.2">
      <c r="B152" s="143"/>
      <c r="D152" s="144" t="s">
        <v>195</v>
      </c>
      <c r="E152" s="145" t="s">
        <v>35</v>
      </c>
      <c r="F152" s="146" t="s">
        <v>932</v>
      </c>
      <c r="H152" s="145" t="s">
        <v>35</v>
      </c>
      <c r="I152" s="147"/>
      <c r="L152" s="143"/>
      <c r="M152" s="148"/>
      <c r="T152" s="149"/>
      <c r="AT152" s="145" t="s">
        <v>195</v>
      </c>
      <c r="AU152" s="145" t="s">
        <v>86</v>
      </c>
      <c r="AV152" s="12" t="s">
        <v>86</v>
      </c>
      <c r="AW152" s="12" t="s">
        <v>41</v>
      </c>
      <c r="AX152" s="12" t="s">
        <v>79</v>
      </c>
      <c r="AY152" s="145" t="s">
        <v>187</v>
      </c>
    </row>
    <row r="153" spans="2:65" s="13" customFormat="1" x14ac:dyDescent="0.2">
      <c r="B153" s="150"/>
      <c r="D153" s="144" t="s">
        <v>195</v>
      </c>
      <c r="E153" s="151" t="s">
        <v>35</v>
      </c>
      <c r="F153" s="152" t="s">
        <v>8</v>
      </c>
      <c r="H153" s="153">
        <v>15</v>
      </c>
      <c r="I153" s="154"/>
      <c r="L153" s="150"/>
      <c r="M153" s="155"/>
      <c r="T153" s="156"/>
      <c r="AT153" s="151" t="s">
        <v>195</v>
      </c>
      <c r="AU153" s="151" t="s">
        <v>86</v>
      </c>
      <c r="AV153" s="13" t="s">
        <v>88</v>
      </c>
      <c r="AW153" s="13" t="s">
        <v>41</v>
      </c>
      <c r="AX153" s="13" t="s">
        <v>79</v>
      </c>
      <c r="AY153" s="151" t="s">
        <v>187</v>
      </c>
    </row>
    <row r="154" spans="2:65" s="14" customFormat="1" x14ac:dyDescent="0.2">
      <c r="B154" s="157"/>
      <c r="D154" s="144" t="s">
        <v>195</v>
      </c>
      <c r="E154" s="158" t="s">
        <v>35</v>
      </c>
      <c r="F154" s="159" t="s">
        <v>201</v>
      </c>
      <c r="H154" s="160">
        <v>115</v>
      </c>
      <c r="I154" s="161"/>
      <c r="L154" s="157"/>
      <c r="M154" s="162"/>
      <c r="T154" s="163"/>
      <c r="AT154" s="158" t="s">
        <v>195</v>
      </c>
      <c r="AU154" s="158" t="s">
        <v>86</v>
      </c>
      <c r="AV154" s="14" t="s">
        <v>193</v>
      </c>
      <c r="AW154" s="14" t="s">
        <v>41</v>
      </c>
      <c r="AX154" s="14" t="s">
        <v>86</v>
      </c>
      <c r="AY154" s="158" t="s">
        <v>187</v>
      </c>
    </row>
    <row r="155" spans="2:65" s="1" customFormat="1" ht="21.75" customHeight="1" x14ac:dyDescent="0.2">
      <c r="B155" s="33"/>
      <c r="C155" s="164" t="s">
        <v>257</v>
      </c>
      <c r="D155" s="164" t="s">
        <v>213</v>
      </c>
      <c r="E155" s="165" t="s">
        <v>934</v>
      </c>
      <c r="F155" s="166" t="s">
        <v>935</v>
      </c>
      <c r="G155" s="167" t="s">
        <v>191</v>
      </c>
      <c r="H155" s="168">
        <v>100</v>
      </c>
      <c r="I155" s="169"/>
      <c r="J155" s="170">
        <f>ROUND(I155*H155,2)</f>
        <v>0</v>
      </c>
      <c r="K155" s="166" t="s">
        <v>192</v>
      </c>
      <c r="L155" s="171"/>
      <c r="M155" s="172" t="s">
        <v>35</v>
      </c>
      <c r="N155" s="173" t="s">
        <v>50</v>
      </c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AR155" s="141" t="s">
        <v>216</v>
      </c>
      <c r="AT155" s="141" t="s">
        <v>213</v>
      </c>
      <c r="AU155" s="141" t="s">
        <v>86</v>
      </c>
      <c r="AY155" s="17" t="s">
        <v>187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7" t="s">
        <v>86</v>
      </c>
      <c r="BK155" s="142">
        <f>ROUND(I155*H155,2)</f>
        <v>0</v>
      </c>
      <c r="BL155" s="17" t="s">
        <v>217</v>
      </c>
      <c r="BM155" s="141" t="s">
        <v>1123</v>
      </c>
    </row>
    <row r="156" spans="2:65" s="1" customFormat="1" ht="29.25" x14ac:dyDescent="0.2">
      <c r="B156" s="33"/>
      <c r="D156" s="144" t="s">
        <v>298</v>
      </c>
      <c r="F156" s="176" t="s">
        <v>937</v>
      </c>
      <c r="I156" s="177"/>
      <c r="L156" s="33"/>
      <c r="M156" s="178"/>
      <c r="T156" s="54"/>
      <c r="AT156" s="17" t="s">
        <v>298</v>
      </c>
      <c r="AU156" s="17" t="s">
        <v>86</v>
      </c>
    </row>
    <row r="157" spans="2:65" s="12" customFormat="1" x14ac:dyDescent="0.2">
      <c r="B157" s="143"/>
      <c r="D157" s="144" t="s">
        <v>195</v>
      </c>
      <c r="E157" s="145" t="s">
        <v>35</v>
      </c>
      <c r="F157" s="146" t="s">
        <v>196</v>
      </c>
      <c r="H157" s="145" t="s">
        <v>35</v>
      </c>
      <c r="I157" s="147"/>
      <c r="L157" s="143"/>
      <c r="M157" s="148"/>
      <c r="T157" s="149"/>
      <c r="AT157" s="145" t="s">
        <v>195</v>
      </c>
      <c r="AU157" s="145" t="s">
        <v>86</v>
      </c>
      <c r="AV157" s="12" t="s">
        <v>86</v>
      </c>
      <c r="AW157" s="12" t="s">
        <v>41</v>
      </c>
      <c r="AX157" s="12" t="s">
        <v>79</v>
      </c>
      <c r="AY157" s="145" t="s">
        <v>187</v>
      </c>
    </row>
    <row r="158" spans="2:65" s="12" customFormat="1" x14ac:dyDescent="0.2">
      <c r="B158" s="143"/>
      <c r="D158" s="144" t="s">
        <v>195</v>
      </c>
      <c r="E158" s="145" t="s">
        <v>35</v>
      </c>
      <c r="F158" s="146" t="s">
        <v>939</v>
      </c>
      <c r="H158" s="145" t="s">
        <v>35</v>
      </c>
      <c r="I158" s="147"/>
      <c r="L158" s="143"/>
      <c r="M158" s="148"/>
      <c r="T158" s="149"/>
      <c r="AT158" s="145" t="s">
        <v>195</v>
      </c>
      <c r="AU158" s="145" t="s">
        <v>86</v>
      </c>
      <c r="AV158" s="12" t="s">
        <v>86</v>
      </c>
      <c r="AW158" s="12" t="s">
        <v>41</v>
      </c>
      <c r="AX158" s="12" t="s">
        <v>79</v>
      </c>
      <c r="AY158" s="145" t="s">
        <v>187</v>
      </c>
    </row>
    <row r="159" spans="2:65" s="13" customFormat="1" x14ac:dyDescent="0.2">
      <c r="B159" s="150"/>
      <c r="D159" s="144" t="s">
        <v>195</v>
      </c>
      <c r="E159" s="151" t="s">
        <v>35</v>
      </c>
      <c r="F159" s="152" t="s">
        <v>455</v>
      </c>
      <c r="H159" s="153">
        <v>55</v>
      </c>
      <c r="I159" s="154"/>
      <c r="L159" s="150"/>
      <c r="M159" s="155"/>
      <c r="T159" s="156"/>
      <c r="AT159" s="151" t="s">
        <v>195</v>
      </c>
      <c r="AU159" s="151" t="s">
        <v>86</v>
      </c>
      <c r="AV159" s="13" t="s">
        <v>88</v>
      </c>
      <c r="AW159" s="13" t="s">
        <v>41</v>
      </c>
      <c r="AX159" s="13" t="s">
        <v>79</v>
      </c>
      <c r="AY159" s="151" t="s">
        <v>187</v>
      </c>
    </row>
    <row r="160" spans="2:65" s="13" customFormat="1" x14ac:dyDescent="0.2">
      <c r="B160" s="150"/>
      <c r="D160" s="144" t="s">
        <v>195</v>
      </c>
      <c r="E160" s="151" t="s">
        <v>35</v>
      </c>
      <c r="F160" s="152" t="s">
        <v>412</v>
      </c>
      <c r="H160" s="153">
        <v>45</v>
      </c>
      <c r="I160" s="154"/>
      <c r="L160" s="150"/>
      <c r="M160" s="155"/>
      <c r="T160" s="156"/>
      <c r="AT160" s="151" t="s">
        <v>195</v>
      </c>
      <c r="AU160" s="151" t="s">
        <v>86</v>
      </c>
      <c r="AV160" s="13" t="s">
        <v>88</v>
      </c>
      <c r="AW160" s="13" t="s">
        <v>41</v>
      </c>
      <c r="AX160" s="13" t="s">
        <v>79</v>
      </c>
      <c r="AY160" s="151" t="s">
        <v>187</v>
      </c>
    </row>
    <row r="161" spans="2:65" s="14" customFormat="1" x14ac:dyDescent="0.2">
      <c r="B161" s="157"/>
      <c r="D161" s="144" t="s">
        <v>195</v>
      </c>
      <c r="E161" s="158" t="s">
        <v>35</v>
      </c>
      <c r="F161" s="159" t="s">
        <v>201</v>
      </c>
      <c r="H161" s="160">
        <v>100</v>
      </c>
      <c r="I161" s="161"/>
      <c r="L161" s="157"/>
      <c r="M161" s="162"/>
      <c r="T161" s="163"/>
      <c r="AT161" s="158" t="s">
        <v>195</v>
      </c>
      <c r="AU161" s="158" t="s">
        <v>86</v>
      </c>
      <c r="AV161" s="14" t="s">
        <v>193</v>
      </c>
      <c r="AW161" s="14" t="s">
        <v>41</v>
      </c>
      <c r="AX161" s="14" t="s">
        <v>86</v>
      </c>
      <c r="AY161" s="158" t="s">
        <v>187</v>
      </c>
    </row>
    <row r="162" spans="2:65" s="1" customFormat="1" ht="16.5" customHeight="1" x14ac:dyDescent="0.2">
      <c r="B162" s="33"/>
      <c r="C162" s="164" t="s">
        <v>261</v>
      </c>
      <c r="D162" s="164" t="s">
        <v>213</v>
      </c>
      <c r="E162" s="165" t="s">
        <v>274</v>
      </c>
      <c r="F162" s="166" t="s">
        <v>275</v>
      </c>
      <c r="G162" s="167" t="s">
        <v>191</v>
      </c>
      <c r="H162" s="168">
        <v>15</v>
      </c>
      <c r="I162" s="169"/>
      <c r="J162" s="170">
        <f>ROUND(I162*H162,2)</f>
        <v>0</v>
      </c>
      <c r="K162" s="166" t="s">
        <v>192</v>
      </c>
      <c r="L162" s="171"/>
      <c r="M162" s="172" t="s">
        <v>35</v>
      </c>
      <c r="N162" s="173" t="s">
        <v>50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216</v>
      </c>
      <c r="AT162" s="141" t="s">
        <v>213</v>
      </c>
      <c r="AU162" s="141" t="s">
        <v>86</v>
      </c>
      <c r="AY162" s="17" t="s">
        <v>187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86</v>
      </c>
      <c r="BK162" s="142">
        <f>ROUND(I162*H162,2)</f>
        <v>0</v>
      </c>
      <c r="BL162" s="17" t="s">
        <v>217</v>
      </c>
      <c r="BM162" s="141" t="s">
        <v>1124</v>
      </c>
    </row>
    <row r="163" spans="2:65" s="12" customFormat="1" x14ac:dyDescent="0.2">
      <c r="B163" s="143"/>
      <c r="D163" s="144" t="s">
        <v>195</v>
      </c>
      <c r="E163" s="145" t="s">
        <v>35</v>
      </c>
      <c r="F163" s="146" t="s">
        <v>196</v>
      </c>
      <c r="H163" s="145" t="s">
        <v>35</v>
      </c>
      <c r="I163" s="147"/>
      <c r="L163" s="143"/>
      <c r="M163" s="148"/>
      <c r="T163" s="149"/>
      <c r="AT163" s="145" t="s">
        <v>195</v>
      </c>
      <c r="AU163" s="145" t="s">
        <v>86</v>
      </c>
      <c r="AV163" s="12" t="s">
        <v>86</v>
      </c>
      <c r="AW163" s="12" t="s">
        <v>41</v>
      </c>
      <c r="AX163" s="12" t="s">
        <v>79</v>
      </c>
      <c r="AY163" s="145" t="s">
        <v>187</v>
      </c>
    </row>
    <row r="164" spans="2:65" s="13" customFormat="1" x14ac:dyDescent="0.2">
      <c r="B164" s="150"/>
      <c r="D164" s="144" t="s">
        <v>195</v>
      </c>
      <c r="E164" s="151" t="s">
        <v>35</v>
      </c>
      <c r="F164" s="152" t="s">
        <v>8</v>
      </c>
      <c r="H164" s="153">
        <v>15</v>
      </c>
      <c r="I164" s="154"/>
      <c r="L164" s="150"/>
      <c r="M164" s="155"/>
      <c r="T164" s="156"/>
      <c r="AT164" s="151" t="s">
        <v>195</v>
      </c>
      <c r="AU164" s="151" t="s">
        <v>86</v>
      </c>
      <c r="AV164" s="13" t="s">
        <v>88</v>
      </c>
      <c r="AW164" s="13" t="s">
        <v>41</v>
      </c>
      <c r="AX164" s="13" t="s">
        <v>79</v>
      </c>
      <c r="AY164" s="151" t="s">
        <v>187</v>
      </c>
    </row>
    <row r="165" spans="2:65" s="14" customFormat="1" x14ac:dyDescent="0.2">
      <c r="B165" s="157"/>
      <c r="D165" s="144" t="s">
        <v>195</v>
      </c>
      <c r="E165" s="158" t="s">
        <v>35</v>
      </c>
      <c r="F165" s="159" t="s">
        <v>201</v>
      </c>
      <c r="H165" s="160">
        <v>15</v>
      </c>
      <c r="I165" s="161"/>
      <c r="L165" s="157"/>
      <c r="M165" s="162"/>
      <c r="T165" s="163"/>
      <c r="AT165" s="158" t="s">
        <v>195</v>
      </c>
      <c r="AU165" s="158" t="s">
        <v>86</v>
      </c>
      <c r="AV165" s="14" t="s">
        <v>193</v>
      </c>
      <c r="AW165" s="14" t="s">
        <v>41</v>
      </c>
      <c r="AX165" s="14" t="s">
        <v>86</v>
      </c>
      <c r="AY165" s="158" t="s">
        <v>187</v>
      </c>
    </row>
    <row r="166" spans="2:65" s="11" customFormat="1" ht="22.9" customHeight="1" x14ac:dyDescent="0.2">
      <c r="B166" s="120"/>
      <c r="D166" s="121" t="s">
        <v>78</v>
      </c>
      <c r="E166" s="174" t="s">
        <v>289</v>
      </c>
      <c r="F166" s="174" t="s">
        <v>290</v>
      </c>
      <c r="I166" s="123"/>
      <c r="J166" s="175">
        <f>BK166</f>
        <v>0</v>
      </c>
      <c r="L166" s="120"/>
      <c r="M166" s="125"/>
      <c r="P166" s="126">
        <f>SUM(P167:P187)</f>
        <v>0</v>
      </c>
      <c r="R166" s="126">
        <f>SUM(R167:R187)</f>
        <v>0</v>
      </c>
      <c r="T166" s="127">
        <f>SUM(T167:T187)</f>
        <v>0</v>
      </c>
      <c r="AR166" s="121" t="s">
        <v>86</v>
      </c>
      <c r="AT166" s="128" t="s">
        <v>78</v>
      </c>
      <c r="AU166" s="128" t="s">
        <v>86</v>
      </c>
      <c r="AY166" s="121" t="s">
        <v>187</v>
      </c>
      <c r="BK166" s="129">
        <f>SUM(BK167:BK187)</f>
        <v>0</v>
      </c>
    </row>
    <row r="167" spans="2:65" s="1" customFormat="1" ht="16.5" customHeight="1" x14ac:dyDescent="0.2">
      <c r="B167" s="33"/>
      <c r="C167" s="164" t="s">
        <v>8</v>
      </c>
      <c r="D167" s="164" t="s">
        <v>213</v>
      </c>
      <c r="E167" s="165" t="s">
        <v>301</v>
      </c>
      <c r="F167" s="166" t="s">
        <v>302</v>
      </c>
      <c r="G167" s="167" t="s">
        <v>191</v>
      </c>
      <c r="H167" s="168">
        <v>28</v>
      </c>
      <c r="I167" s="169"/>
      <c r="J167" s="170">
        <f>ROUND(I167*H167,2)</f>
        <v>0</v>
      </c>
      <c r="K167" s="166" t="s">
        <v>192</v>
      </c>
      <c r="L167" s="171"/>
      <c r="M167" s="172" t="s">
        <v>35</v>
      </c>
      <c r="N167" s="173" t="s">
        <v>50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216</v>
      </c>
      <c r="AT167" s="141" t="s">
        <v>213</v>
      </c>
      <c r="AU167" s="141" t="s">
        <v>88</v>
      </c>
      <c r="AY167" s="17" t="s">
        <v>187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7" t="s">
        <v>86</v>
      </c>
      <c r="BK167" s="142">
        <f>ROUND(I167*H167,2)</f>
        <v>0</v>
      </c>
      <c r="BL167" s="17" t="s">
        <v>217</v>
      </c>
      <c r="BM167" s="141" t="s">
        <v>1125</v>
      </c>
    </row>
    <row r="168" spans="2:65" s="12" customFormat="1" x14ac:dyDescent="0.2">
      <c r="B168" s="143"/>
      <c r="D168" s="144" t="s">
        <v>195</v>
      </c>
      <c r="E168" s="145" t="s">
        <v>35</v>
      </c>
      <c r="F168" s="146" t="s">
        <v>304</v>
      </c>
      <c r="H168" s="145" t="s">
        <v>35</v>
      </c>
      <c r="I168" s="147"/>
      <c r="L168" s="143"/>
      <c r="M168" s="148"/>
      <c r="T168" s="149"/>
      <c r="AT168" s="145" t="s">
        <v>195</v>
      </c>
      <c r="AU168" s="145" t="s">
        <v>88</v>
      </c>
      <c r="AV168" s="12" t="s">
        <v>86</v>
      </c>
      <c r="AW168" s="12" t="s">
        <v>41</v>
      </c>
      <c r="AX168" s="12" t="s">
        <v>79</v>
      </c>
      <c r="AY168" s="145" t="s">
        <v>187</v>
      </c>
    </row>
    <row r="169" spans="2:65" s="13" customFormat="1" x14ac:dyDescent="0.2">
      <c r="B169" s="150"/>
      <c r="D169" s="144" t="s">
        <v>195</v>
      </c>
      <c r="E169" s="151" t="s">
        <v>35</v>
      </c>
      <c r="F169" s="152" t="s">
        <v>1069</v>
      </c>
      <c r="H169" s="153">
        <v>14</v>
      </c>
      <c r="I169" s="154"/>
      <c r="L169" s="150"/>
      <c r="M169" s="155"/>
      <c r="T169" s="156"/>
      <c r="AT169" s="151" t="s">
        <v>195</v>
      </c>
      <c r="AU169" s="151" t="s">
        <v>88</v>
      </c>
      <c r="AV169" s="13" t="s">
        <v>88</v>
      </c>
      <c r="AW169" s="13" t="s">
        <v>41</v>
      </c>
      <c r="AX169" s="13" t="s">
        <v>79</v>
      </c>
      <c r="AY169" s="151" t="s">
        <v>187</v>
      </c>
    </row>
    <row r="170" spans="2:65" s="13" customFormat="1" x14ac:dyDescent="0.2">
      <c r="B170" s="150"/>
      <c r="D170" s="144" t="s">
        <v>195</v>
      </c>
      <c r="E170" s="151" t="s">
        <v>35</v>
      </c>
      <c r="F170" s="152" t="s">
        <v>1069</v>
      </c>
      <c r="H170" s="153">
        <v>14</v>
      </c>
      <c r="I170" s="154"/>
      <c r="L170" s="150"/>
      <c r="M170" s="155"/>
      <c r="T170" s="156"/>
      <c r="AT170" s="151" t="s">
        <v>195</v>
      </c>
      <c r="AU170" s="151" t="s">
        <v>88</v>
      </c>
      <c r="AV170" s="13" t="s">
        <v>88</v>
      </c>
      <c r="AW170" s="13" t="s">
        <v>41</v>
      </c>
      <c r="AX170" s="13" t="s">
        <v>79</v>
      </c>
      <c r="AY170" s="151" t="s">
        <v>187</v>
      </c>
    </row>
    <row r="171" spans="2:65" s="14" customFormat="1" x14ac:dyDescent="0.2">
      <c r="B171" s="157"/>
      <c r="D171" s="144" t="s">
        <v>195</v>
      </c>
      <c r="E171" s="158" t="s">
        <v>35</v>
      </c>
      <c r="F171" s="159" t="s">
        <v>201</v>
      </c>
      <c r="H171" s="160">
        <v>28</v>
      </c>
      <c r="I171" s="161"/>
      <c r="L171" s="157"/>
      <c r="M171" s="162"/>
      <c r="T171" s="163"/>
      <c r="AT171" s="158" t="s">
        <v>195</v>
      </c>
      <c r="AU171" s="158" t="s">
        <v>88</v>
      </c>
      <c r="AV171" s="14" t="s">
        <v>193</v>
      </c>
      <c r="AW171" s="14" t="s">
        <v>41</v>
      </c>
      <c r="AX171" s="14" t="s">
        <v>86</v>
      </c>
      <c r="AY171" s="158" t="s">
        <v>187</v>
      </c>
    </row>
    <row r="172" spans="2:65" s="1" customFormat="1" ht="16.5" customHeight="1" x14ac:dyDescent="0.2">
      <c r="B172" s="33"/>
      <c r="C172" s="130" t="s">
        <v>269</v>
      </c>
      <c r="D172" s="130" t="s">
        <v>188</v>
      </c>
      <c r="E172" s="131" t="s">
        <v>310</v>
      </c>
      <c r="F172" s="132" t="s">
        <v>311</v>
      </c>
      <c r="G172" s="133" t="s">
        <v>191</v>
      </c>
      <c r="H172" s="134">
        <v>37</v>
      </c>
      <c r="I172" s="135"/>
      <c r="J172" s="136">
        <f>ROUND(I172*H172,2)</f>
        <v>0</v>
      </c>
      <c r="K172" s="132" t="s">
        <v>192</v>
      </c>
      <c r="L172" s="33"/>
      <c r="M172" s="137" t="s">
        <v>35</v>
      </c>
      <c r="N172" s="138" t="s">
        <v>50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193</v>
      </c>
      <c r="AT172" s="141" t="s">
        <v>188</v>
      </c>
      <c r="AU172" s="141" t="s">
        <v>88</v>
      </c>
      <c r="AY172" s="17" t="s">
        <v>187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7" t="s">
        <v>86</v>
      </c>
      <c r="BK172" s="142">
        <f>ROUND(I172*H172,2)</f>
        <v>0</v>
      </c>
      <c r="BL172" s="17" t="s">
        <v>193</v>
      </c>
      <c r="BM172" s="141" t="s">
        <v>1126</v>
      </c>
    </row>
    <row r="173" spans="2:65" s="12" customFormat="1" x14ac:dyDescent="0.2">
      <c r="B173" s="143"/>
      <c r="D173" s="144" t="s">
        <v>195</v>
      </c>
      <c r="E173" s="145" t="s">
        <v>35</v>
      </c>
      <c r="F173" s="146" t="s">
        <v>304</v>
      </c>
      <c r="H173" s="145" t="s">
        <v>35</v>
      </c>
      <c r="I173" s="147"/>
      <c r="L173" s="143"/>
      <c r="M173" s="148"/>
      <c r="T173" s="149"/>
      <c r="AT173" s="145" t="s">
        <v>195</v>
      </c>
      <c r="AU173" s="145" t="s">
        <v>88</v>
      </c>
      <c r="AV173" s="12" t="s">
        <v>86</v>
      </c>
      <c r="AW173" s="12" t="s">
        <v>41</v>
      </c>
      <c r="AX173" s="12" t="s">
        <v>79</v>
      </c>
      <c r="AY173" s="145" t="s">
        <v>187</v>
      </c>
    </row>
    <row r="174" spans="2:65" s="13" customFormat="1" x14ac:dyDescent="0.2">
      <c r="B174" s="150"/>
      <c r="D174" s="144" t="s">
        <v>195</v>
      </c>
      <c r="E174" s="151" t="s">
        <v>35</v>
      </c>
      <c r="F174" s="152" t="s">
        <v>273</v>
      </c>
      <c r="H174" s="153">
        <v>17</v>
      </c>
      <c r="I174" s="154"/>
      <c r="L174" s="150"/>
      <c r="M174" s="155"/>
      <c r="T174" s="156"/>
      <c r="AT174" s="151" t="s">
        <v>195</v>
      </c>
      <c r="AU174" s="151" t="s">
        <v>88</v>
      </c>
      <c r="AV174" s="13" t="s">
        <v>88</v>
      </c>
      <c r="AW174" s="13" t="s">
        <v>41</v>
      </c>
      <c r="AX174" s="13" t="s">
        <v>79</v>
      </c>
      <c r="AY174" s="151" t="s">
        <v>187</v>
      </c>
    </row>
    <row r="175" spans="2:65" s="13" customFormat="1" x14ac:dyDescent="0.2">
      <c r="B175" s="150"/>
      <c r="D175" s="144" t="s">
        <v>195</v>
      </c>
      <c r="E175" s="151" t="s">
        <v>35</v>
      </c>
      <c r="F175" s="152" t="s">
        <v>219</v>
      </c>
      <c r="H175" s="153">
        <v>5</v>
      </c>
      <c r="I175" s="154"/>
      <c r="L175" s="150"/>
      <c r="M175" s="155"/>
      <c r="T175" s="156"/>
      <c r="AT175" s="151" t="s">
        <v>195</v>
      </c>
      <c r="AU175" s="151" t="s">
        <v>88</v>
      </c>
      <c r="AV175" s="13" t="s">
        <v>88</v>
      </c>
      <c r="AW175" s="13" t="s">
        <v>41</v>
      </c>
      <c r="AX175" s="13" t="s">
        <v>79</v>
      </c>
      <c r="AY175" s="151" t="s">
        <v>187</v>
      </c>
    </row>
    <row r="176" spans="2:65" s="13" customFormat="1" x14ac:dyDescent="0.2">
      <c r="B176" s="150"/>
      <c r="D176" s="144" t="s">
        <v>195</v>
      </c>
      <c r="E176" s="151" t="s">
        <v>35</v>
      </c>
      <c r="F176" s="152" t="s">
        <v>239</v>
      </c>
      <c r="H176" s="153">
        <v>9</v>
      </c>
      <c r="I176" s="154"/>
      <c r="L176" s="150"/>
      <c r="M176" s="155"/>
      <c r="T176" s="156"/>
      <c r="AT176" s="151" t="s">
        <v>195</v>
      </c>
      <c r="AU176" s="151" t="s">
        <v>88</v>
      </c>
      <c r="AV176" s="13" t="s">
        <v>88</v>
      </c>
      <c r="AW176" s="13" t="s">
        <v>41</v>
      </c>
      <c r="AX176" s="13" t="s">
        <v>79</v>
      </c>
      <c r="AY176" s="151" t="s">
        <v>187</v>
      </c>
    </row>
    <row r="177" spans="2:65" s="13" customFormat="1" x14ac:dyDescent="0.2">
      <c r="B177" s="150"/>
      <c r="D177" s="144" t="s">
        <v>195</v>
      </c>
      <c r="E177" s="151" t="s">
        <v>35</v>
      </c>
      <c r="F177" s="152" t="s">
        <v>207</v>
      </c>
      <c r="H177" s="153">
        <v>3</v>
      </c>
      <c r="I177" s="154"/>
      <c r="L177" s="150"/>
      <c r="M177" s="155"/>
      <c r="T177" s="156"/>
      <c r="AT177" s="151" t="s">
        <v>195</v>
      </c>
      <c r="AU177" s="151" t="s">
        <v>88</v>
      </c>
      <c r="AV177" s="13" t="s">
        <v>88</v>
      </c>
      <c r="AW177" s="13" t="s">
        <v>41</v>
      </c>
      <c r="AX177" s="13" t="s">
        <v>79</v>
      </c>
      <c r="AY177" s="151" t="s">
        <v>187</v>
      </c>
    </row>
    <row r="178" spans="2:65" s="13" customFormat="1" x14ac:dyDescent="0.2">
      <c r="B178" s="150"/>
      <c r="D178" s="144" t="s">
        <v>195</v>
      </c>
      <c r="E178" s="151" t="s">
        <v>35</v>
      </c>
      <c r="F178" s="152" t="s">
        <v>207</v>
      </c>
      <c r="H178" s="153">
        <v>3</v>
      </c>
      <c r="I178" s="154"/>
      <c r="L178" s="150"/>
      <c r="M178" s="155"/>
      <c r="T178" s="156"/>
      <c r="AT178" s="151" t="s">
        <v>195</v>
      </c>
      <c r="AU178" s="151" t="s">
        <v>88</v>
      </c>
      <c r="AV178" s="13" t="s">
        <v>88</v>
      </c>
      <c r="AW178" s="13" t="s">
        <v>41</v>
      </c>
      <c r="AX178" s="13" t="s">
        <v>79</v>
      </c>
      <c r="AY178" s="151" t="s">
        <v>187</v>
      </c>
    </row>
    <row r="179" spans="2:65" s="14" customFormat="1" x14ac:dyDescent="0.2">
      <c r="B179" s="157"/>
      <c r="D179" s="144" t="s">
        <v>195</v>
      </c>
      <c r="E179" s="158" t="s">
        <v>35</v>
      </c>
      <c r="F179" s="159" t="s">
        <v>201</v>
      </c>
      <c r="H179" s="160">
        <v>37</v>
      </c>
      <c r="I179" s="161"/>
      <c r="L179" s="157"/>
      <c r="M179" s="162"/>
      <c r="T179" s="163"/>
      <c r="AT179" s="158" t="s">
        <v>195</v>
      </c>
      <c r="AU179" s="158" t="s">
        <v>88</v>
      </c>
      <c r="AV179" s="14" t="s">
        <v>193</v>
      </c>
      <c r="AW179" s="14" t="s">
        <v>41</v>
      </c>
      <c r="AX179" s="14" t="s">
        <v>86</v>
      </c>
      <c r="AY179" s="158" t="s">
        <v>187</v>
      </c>
    </row>
    <row r="180" spans="2:65" s="1" customFormat="1" ht="21.75" customHeight="1" x14ac:dyDescent="0.2">
      <c r="B180" s="33"/>
      <c r="C180" s="164" t="s">
        <v>273</v>
      </c>
      <c r="D180" s="164" t="s">
        <v>213</v>
      </c>
      <c r="E180" s="165" t="s">
        <v>315</v>
      </c>
      <c r="F180" s="166" t="s">
        <v>316</v>
      </c>
      <c r="G180" s="167" t="s">
        <v>191</v>
      </c>
      <c r="H180" s="168">
        <v>37</v>
      </c>
      <c r="I180" s="169"/>
      <c r="J180" s="170">
        <f>ROUND(I180*H180,2)</f>
        <v>0</v>
      </c>
      <c r="K180" s="166" t="s">
        <v>192</v>
      </c>
      <c r="L180" s="171"/>
      <c r="M180" s="172" t="s">
        <v>35</v>
      </c>
      <c r="N180" s="173" t="s">
        <v>50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216</v>
      </c>
      <c r="AT180" s="141" t="s">
        <v>213</v>
      </c>
      <c r="AU180" s="141" t="s">
        <v>88</v>
      </c>
      <c r="AY180" s="17" t="s">
        <v>187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7" t="s">
        <v>86</v>
      </c>
      <c r="BK180" s="142">
        <f>ROUND(I180*H180,2)</f>
        <v>0</v>
      </c>
      <c r="BL180" s="17" t="s">
        <v>217</v>
      </c>
      <c r="BM180" s="141" t="s">
        <v>1127</v>
      </c>
    </row>
    <row r="181" spans="2:65" s="12" customFormat="1" x14ac:dyDescent="0.2">
      <c r="B181" s="143"/>
      <c r="D181" s="144" t="s">
        <v>195</v>
      </c>
      <c r="E181" s="145" t="s">
        <v>35</v>
      </c>
      <c r="F181" s="146" t="s">
        <v>304</v>
      </c>
      <c r="H181" s="145" t="s">
        <v>35</v>
      </c>
      <c r="I181" s="147"/>
      <c r="L181" s="143"/>
      <c r="M181" s="148"/>
      <c r="T181" s="149"/>
      <c r="AT181" s="145" t="s">
        <v>195</v>
      </c>
      <c r="AU181" s="145" t="s">
        <v>88</v>
      </c>
      <c r="AV181" s="12" t="s">
        <v>86</v>
      </c>
      <c r="AW181" s="12" t="s">
        <v>41</v>
      </c>
      <c r="AX181" s="12" t="s">
        <v>79</v>
      </c>
      <c r="AY181" s="145" t="s">
        <v>187</v>
      </c>
    </row>
    <row r="182" spans="2:65" s="13" customFormat="1" x14ac:dyDescent="0.2">
      <c r="B182" s="150"/>
      <c r="D182" s="144" t="s">
        <v>195</v>
      </c>
      <c r="E182" s="151" t="s">
        <v>35</v>
      </c>
      <c r="F182" s="152" t="s">
        <v>273</v>
      </c>
      <c r="H182" s="153">
        <v>17</v>
      </c>
      <c r="I182" s="154"/>
      <c r="L182" s="150"/>
      <c r="M182" s="155"/>
      <c r="T182" s="156"/>
      <c r="AT182" s="151" t="s">
        <v>195</v>
      </c>
      <c r="AU182" s="151" t="s">
        <v>88</v>
      </c>
      <c r="AV182" s="13" t="s">
        <v>88</v>
      </c>
      <c r="AW182" s="13" t="s">
        <v>41</v>
      </c>
      <c r="AX182" s="13" t="s">
        <v>79</v>
      </c>
      <c r="AY182" s="151" t="s">
        <v>187</v>
      </c>
    </row>
    <row r="183" spans="2:65" s="13" customFormat="1" x14ac:dyDescent="0.2">
      <c r="B183" s="150"/>
      <c r="D183" s="144" t="s">
        <v>195</v>
      </c>
      <c r="E183" s="151" t="s">
        <v>35</v>
      </c>
      <c r="F183" s="152" t="s">
        <v>219</v>
      </c>
      <c r="H183" s="153">
        <v>5</v>
      </c>
      <c r="I183" s="154"/>
      <c r="L183" s="150"/>
      <c r="M183" s="155"/>
      <c r="T183" s="156"/>
      <c r="AT183" s="151" t="s">
        <v>195</v>
      </c>
      <c r="AU183" s="151" t="s">
        <v>88</v>
      </c>
      <c r="AV183" s="13" t="s">
        <v>88</v>
      </c>
      <c r="AW183" s="13" t="s">
        <v>41</v>
      </c>
      <c r="AX183" s="13" t="s">
        <v>79</v>
      </c>
      <c r="AY183" s="151" t="s">
        <v>187</v>
      </c>
    </row>
    <row r="184" spans="2:65" s="13" customFormat="1" x14ac:dyDescent="0.2">
      <c r="B184" s="150"/>
      <c r="D184" s="144" t="s">
        <v>195</v>
      </c>
      <c r="E184" s="151" t="s">
        <v>35</v>
      </c>
      <c r="F184" s="152" t="s">
        <v>239</v>
      </c>
      <c r="H184" s="153">
        <v>9</v>
      </c>
      <c r="I184" s="154"/>
      <c r="L184" s="150"/>
      <c r="M184" s="155"/>
      <c r="T184" s="156"/>
      <c r="AT184" s="151" t="s">
        <v>195</v>
      </c>
      <c r="AU184" s="151" t="s">
        <v>88</v>
      </c>
      <c r="AV184" s="13" t="s">
        <v>88</v>
      </c>
      <c r="AW184" s="13" t="s">
        <v>41</v>
      </c>
      <c r="AX184" s="13" t="s">
        <v>79</v>
      </c>
      <c r="AY184" s="151" t="s">
        <v>187</v>
      </c>
    </row>
    <row r="185" spans="2:65" s="13" customFormat="1" x14ac:dyDescent="0.2">
      <c r="B185" s="150"/>
      <c r="D185" s="144" t="s">
        <v>195</v>
      </c>
      <c r="E185" s="151" t="s">
        <v>35</v>
      </c>
      <c r="F185" s="152" t="s">
        <v>207</v>
      </c>
      <c r="H185" s="153">
        <v>3</v>
      </c>
      <c r="I185" s="154"/>
      <c r="L185" s="150"/>
      <c r="M185" s="155"/>
      <c r="T185" s="156"/>
      <c r="AT185" s="151" t="s">
        <v>195</v>
      </c>
      <c r="AU185" s="151" t="s">
        <v>88</v>
      </c>
      <c r="AV185" s="13" t="s">
        <v>88</v>
      </c>
      <c r="AW185" s="13" t="s">
        <v>41</v>
      </c>
      <c r="AX185" s="13" t="s">
        <v>79</v>
      </c>
      <c r="AY185" s="151" t="s">
        <v>187</v>
      </c>
    </row>
    <row r="186" spans="2:65" s="13" customFormat="1" x14ac:dyDescent="0.2">
      <c r="B186" s="150"/>
      <c r="D186" s="144" t="s">
        <v>195</v>
      </c>
      <c r="E186" s="151" t="s">
        <v>35</v>
      </c>
      <c r="F186" s="152" t="s">
        <v>207</v>
      </c>
      <c r="H186" s="153">
        <v>3</v>
      </c>
      <c r="I186" s="154"/>
      <c r="L186" s="150"/>
      <c r="M186" s="155"/>
      <c r="T186" s="156"/>
      <c r="AT186" s="151" t="s">
        <v>195</v>
      </c>
      <c r="AU186" s="151" t="s">
        <v>88</v>
      </c>
      <c r="AV186" s="13" t="s">
        <v>88</v>
      </c>
      <c r="AW186" s="13" t="s">
        <v>41</v>
      </c>
      <c r="AX186" s="13" t="s">
        <v>79</v>
      </c>
      <c r="AY186" s="151" t="s">
        <v>187</v>
      </c>
    </row>
    <row r="187" spans="2:65" s="14" customFormat="1" x14ac:dyDescent="0.2">
      <c r="B187" s="157"/>
      <c r="D187" s="144" t="s">
        <v>195</v>
      </c>
      <c r="E187" s="158" t="s">
        <v>35</v>
      </c>
      <c r="F187" s="159" t="s">
        <v>201</v>
      </c>
      <c r="H187" s="160">
        <v>37</v>
      </c>
      <c r="I187" s="161"/>
      <c r="L187" s="157"/>
      <c r="M187" s="162"/>
      <c r="T187" s="163"/>
      <c r="AT187" s="158" t="s">
        <v>195</v>
      </c>
      <c r="AU187" s="158" t="s">
        <v>88</v>
      </c>
      <c r="AV187" s="14" t="s">
        <v>193</v>
      </c>
      <c r="AW187" s="14" t="s">
        <v>41</v>
      </c>
      <c r="AX187" s="14" t="s">
        <v>86</v>
      </c>
      <c r="AY187" s="158" t="s">
        <v>187</v>
      </c>
    </row>
    <row r="188" spans="2:65" s="11" customFormat="1" ht="22.9" customHeight="1" x14ac:dyDescent="0.2">
      <c r="B188" s="120"/>
      <c r="D188" s="121" t="s">
        <v>78</v>
      </c>
      <c r="E188" s="174" t="s">
        <v>318</v>
      </c>
      <c r="F188" s="174" t="s">
        <v>319</v>
      </c>
      <c r="I188" s="123"/>
      <c r="J188" s="175">
        <f>BK188</f>
        <v>0</v>
      </c>
      <c r="L188" s="120"/>
      <c r="M188" s="125"/>
      <c r="P188" s="126">
        <f>SUM(P189:P212)</f>
        <v>0</v>
      </c>
      <c r="R188" s="126">
        <f>SUM(R189:R212)</f>
        <v>0</v>
      </c>
      <c r="T188" s="127">
        <f>SUM(T189:T212)</f>
        <v>0</v>
      </c>
      <c r="AR188" s="121" t="s">
        <v>86</v>
      </c>
      <c r="AT188" s="128" t="s">
        <v>78</v>
      </c>
      <c r="AU188" s="128" t="s">
        <v>86</v>
      </c>
      <c r="AY188" s="121" t="s">
        <v>187</v>
      </c>
      <c r="BK188" s="129">
        <f>SUM(BK189:BK212)</f>
        <v>0</v>
      </c>
    </row>
    <row r="189" spans="2:65" s="1" customFormat="1" ht="16.5" customHeight="1" x14ac:dyDescent="0.2">
      <c r="B189" s="33"/>
      <c r="C189" s="130" t="s">
        <v>277</v>
      </c>
      <c r="D189" s="130" t="s">
        <v>188</v>
      </c>
      <c r="E189" s="131" t="s">
        <v>321</v>
      </c>
      <c r="F189" s="132" t="s">
        <v>322</v>
      </c>
      <c r="G189" s="133" t="s">
        <v>191</v>
      </c>
      <c r="H189" s="134">
        <v>30</v>
      </c>
      <c r="I189" s="135"/>
      <c r="J189" s="136">
        <f>ROUND(I189*H189,2)</f>
        <v>0</v>
      </c>
      <c r="K189" s="132" t="s">
        <v>192</v>
      </c>
      <c r="L189" s="33"/>
      <c r="M189" s="137" t="s">
        <v>35</v>
      </c>
      <c r="N189" s="138" t="s">
        <v>50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205</v>
      </c>
      <c r="AT189" s="141" t="s">
        <v>188</v>
      </c>
      <c r="AU189" s="141" t="s">
        <v>88</v>
      </c>
      <c r="AY189" s="17" t="s">
        <v>187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7" t="s">
        <v>86</v>
      </c>
      <c r="BK189" s="142">
        <f>ROUND(I189*H189,2)</f>
        <v>0</v>
      </c>
      <c r="BL189" s="17" t="s">
        <v>205</v>
      </c>
      <c r="BM189" s="141" t="s">
        <v>1128</v>
      </c>
    </row>
    <row r="190" spans="2:65" s="12" customFormat="1" x14ac:dyDescent="0.2">
      <c r="B190" s="143"/>
      <c r="D190" s="144" t="s">
        <v>195</v>
      </c>
      <c r="E190" s="145" t="s">
        <v>35</v>
      </c>
      <c r="F190" s="146" t="s">
        <v>196</v>
      </c>
      <c r="H190" s="145" t="s">
        <v>35</v>
      </c>
      <c r="I190" s="147"/>
      <c r="L190" s="143"/>
      <c r="M190" s="148"/>
      <c r="T190" s="149"/>
      <c r="AT190" s="145" t="s">
        <v>195</v>
      </c>
      <c r="AU190" s="145" t="s">
        <v>88</v>
      </c>
      <c r="AV190" s="12" t="s">
        <v>86</v>
      </c>
      <c r="AW190" s="12" t="s">
        <v>41</v>
      </c>
      <c r="AX190" s="12" t="s">
        <v>79</v>
      </c>
      <c r="AY190" s="145" t="s">
        <v>187</v>
      </c>
    </row>
    <row r="191" spans="2:65" s="13" customFormat="1" x14ac:dyDescent="0.2">
      <c r="B191" s="150"/>
      <c r="D191" s="144" t="s">
        <v>195</v>
      </c>
      <c r="E191" s="151" t="s">
        <v>35</v>
      </c>
      <c r="F191" s="152" t="s">
        <v>1129</v>
      </c>
      <c r="H191" s="153">
        <v>30</v>
      </c>
      <c r="I191" s="154"/>
      <c r="L191" s="150"/>
      <c r="M191" s="155"/>
      <c r="T191" s="156"/>
      <c r="AT191" s="151" t="s">
        <v>195</v>
      </c>
      <c r="AU191" s="151" t="s">
        <v>88</v>
      </c>
      <c r="AV191" s="13" t="s">
        <v>88</v>
      </c>
      <c r="AW191" s="13" t="s">
        <v>41</v>
      </c>
      <c r="AX191" s="13" t="s">
        <v>79</v>
      </c>
      <c r="AY191" s="151" t="s">
        <v>187</v>
      </c>
    </row>
    <row r="192" spans="2:65" s="14" customFormat="1" x14ac:dyDescent="0.2">
      <c r="B192" s="157"/>
      <c r="D192" s="144" t="s">
        <v>195</v>
      </c>
      <c r="E192" s="158" t="s">
        <v>35</v>
      </c>
      <c r="F192" s="159" t="s">
        <v>201</v>
      </c>
      <c r="H192" s="160">
        <v>30</v>
      </c>
      <c r="I192" s="161"/>
      <c r="L192" s="157"/>
      <c r="M192" s="162"/>
      <c r="T192" s="163"/>
      <c r="AT192" s="158" t="s">
        <v>195</v>
      </c>
      <c r="AU192" s="158" t="s">
        <v>88</v>
      </c>
      <c r="AV192" s="14" t="s">
        <v>193</v>
      </c>
      <c r="AW192" s="14" t="s">
        <v>41</v>
      </c>
      <c r="AX192" s="14" t="s">
        <v>86</v>
      </c>
      <c r="AY192" s="158" t="s">
        <v>187</v>
      </c>
    </row>
    <row r="193" spans="2:65" s="1" customFormat="1" ht="16.5" customHeight="1" x14ac:dyDescent="0.2">
      <c r="B193" s="33"/>
      <c r="C193" s="164" t="s">
        <v>281</v>
      </c>
      <c r="D193" s="164" t="s">
        <v>213</v>
      </c>
      <c r="E193" s="165" t="s">
        <v>328</v>
      </c>
      <c r="F193" s="166" t="s">
        <v>329</v>
      </c>
      <c r="G193" s="167" t="s">
        <v>191</v>
      </c>
      <c r="H193" s="168">
        <v>30</v>
      </c>
      <c r="I193" s="169"/>
      <c r="J193" s="170">
        <f>ROUND(I193*H193,2)</f>
        <v>0</v>
      </c>
      <c r="K193" s="166" t="s">
        <v>192</v>
      </c>
      <c r="L193" s="171"/>
      <c r="M193" s="172" t="s">
        <v>35</v>
      </c>
      <c r="N193" s="173" t="s">
        <v>50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216</v>
      </c>
      <c r="AT193" s="141" t="s">
        <v>213</v>
      </c>
      <c r="AU193" s="141" t="s">
        <v>88</v>
      </c>
      <c r="AY193" s="17" t="s">
        <v>187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7" t="s">
        <v>86</v>
      </c>
      <c r="BK193" s="142">
        <f>ROUND(I193*H193,2)</f>
        <v>0</v>
      </c>
      <c r="BL193" s="17" t="s">
        <v>217</v>
      </c>
      <c r="BM193" s="141" t="s">
        <v>1130</v>
      </c>
    </row>
    <row r="194" spans="2:65" s="12" customFormat="1" x14ac:dyDescent="0.2">
      <c r="B194" s="143"/>
      <c r="D194" s="144" t="s">
        <v>195</v>
      </c>
      <c r="E194" s="145" t="s">
        <v>35</v>
      </c>
      <c r="F194" s="146" t="s">
        <v>196</v>
      </c>
      <c r="H194" s="145" t="s">
        <v>35</v>
      </c>
      <c r="I194" s="147"/>
      <c r="L194" s="143"/>
      <c r="M194" s="148"/>
      <c r="T194" s="149"/>
      <c r="AT194" s="145" t="s">
        <v>195</v>
      </c>
      <c r="AU194" s="145" t="s">
        <v>88</v>
      </c>
      <c r="AV194" s="12" t="s">
        <v>86</v>
      </c>
      <c r="AW194" s="12" t="s">
        <v>41</v>
      </c>
      <c r="AX194" s="12" t="s">
        <v>79</v>
      </c>
      <c r="AY194" s="145" t="s">
        <v>187</v>
      </c>
    </row>
    <row r="195" spans="2:65" s="13" customFormat="1" x14ac:dyDescent="0.2">
      <c r="B195" s="150"/>
      <c r="D195" s="144" t="s">
        <v>195</v>
      </c>
      <c r="E195" s="151" t="s">
        <v>35</v>
      </c>
      <c r="F195" s="152" t="s">
        <v>1129</v>
      </c>
      <c r="H195" s="153">
        <v>30</v>
      </c>
      <c r="I195" s="154"/>
      <c r="L195" s="150"/>
      <c r="M195" s="155"/>
      <c r="T195" s="156"/>
      <c r="AT195" s="151" t="s">
        <v>195</v>
      </c>
      <c r="AU195" s="151" t="s">
        <v>88</v>
      </c>
      <c r="AV195" s="13" t="s">
        <v>88</v>
      </c>
      <c r="AW195" s="13" t="s">
        <v>41</v>
      </c>
      <c r="AX195" s="13" t="s">
        <v>79</v>
      </c>
      <c r="AY195" s="151" t="s">
        <v>187</v>
      </c>
    </row>
    <row r="196" spans="2:65" s="14" customFormat="1" x14ac:dyDescent="0.2">
      <c r="B196" s="157"/>
      <c r="D196" s="144" t="s">
        <v>195</v>
      </c>
      <c r="E196" s="158" t="s">
        <v>35</v>
      </c>
      <c r="F196" s="159" t="s">
        <v>201</v>
      </c>
      <c r="H196" s="160">
        <v>30</v>
      </c>
      <c r="I196" s="161"/>
      <c r="L196" s="157"/>
      <c r="M196" s="162"/>
      <c r="T196" s="163"/>
      <c r="AT196" s="158" t="s">
        <v>195</v>
      </c>
      <c r="AU196" s="158" t="s">
        <v>88</v>
      </c>
      <c r="AV196" s="14" t="s">
        <v>193</v>
      </c>
      <c r="AW196" s="14" t="s">
        <v>41</v>
      </c>
      <c r="AX196" s="14" t="s">
        <v>86</v>
      </c>
      <c r="AY196" s="158" t="s">
        <v>187</v>
      </c>
    </row>
    <row r="197" spans="2:65" s="1" customFormat="1" ht="16.5" customHeight="1" x14ac:dyDescent="0.2">
      <c r="B197" s="33"/>
      <c r="C197" s="130" t="s">
        <v>285</v>
      </c>
      <c r="D197" s="130" t="s">
        <v>188</v>
      </c>
      <c r="E197" s="131" t="s">
        <v>378</v>
      </c>
      <c r="F197" s="132" t="s">
        <v>379</v>
      </c>
      <c r="G197" s="133" t="s">
        <v>191</v>
      </c>
      <c r="H197" s="134">
        <v>45</v>
      </c>
      <c r="I197" s="135"/>
      <c r="J197" s="136">
        <f>ROUND(I197*H197,2)</f>
        <v>0</v>
      </c>
      <c r="K197" s="132" t="s">
        <v>192</v>
      </c>
      <c r="L197" s="33"/>
      <c r="M197" s="137" t="s">
        <v>35</v>
      </c>
      <c r="N197" s="138" t="s">
        <v>50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193</v>
      </c>
      <c r="AT197" s="141" t="s">
        <v>188</v>
      </c>
      <c r="AU197" s="141" t="s">
        <v>88</v>
      </c>
      <c r="AY197" s="17" t="s">
        <v>187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7" t="s">
        <v>86</v>
      </c>
      <c r="BK197" s="142">
        <f>ROUND(I197*H197,2)</f>
        <v>0</v>
      </c>
      <c r="BL197" s="17" t="s">
        <v>193</v>
      </c>
      <c r="BM197" s="141" t="s">
        <v>1131</v>
      </c>
    </row>
    <row r="198" spans="2:65" s="12" customFormat="1" x14ac:dyDescent="0.2">
      <c r="B198" s="143"/>
      <c r="D198" s="144" t="s">
        <v>195</v>
      </c>
      <c r="E198" s="145" t="s">
        <v>35</v>
      </c>
      <c r="F198" s="146" t="s">
        <v>324</v>
      </c>
      <c r="H198" s="145" t="s">
        <v>35</v>
      </c>
      <c r="I198" s="147"/>
      <c r="L198" s="143"/>
      <c r="M198" s="148"/>
      <c r="T198" s="149"/>
      <c r="AT198" s="145" t="s">
        <v>195</v>
      </c>
      <c r="AU198" s="145" t="s">
        <v>88</v>
      </c>
      <c r="AV198" s="12" t="s">
        <v>86</v>
      </c>
      <c r="AW198" s="12" t="s">
        <v>41</v>
      </c>
      <c r="AX198" s="12" t="s">
        <v>79</v>
      </c>
      <c r="AY198" s="145" t="s">
        <v>187</v>
      </c>
    </row>
    <row r="199" spans="2:65" s="13" customFormat="1" x14ac:dyDescent="0.2">
      <c r="B199" s="150"/>
      <c r="D199" s="144" t="s">
        <v>195</v>
      </c>
      <c r="E199" s="151" t="s">
        <v>35</v>
      </c>
      <c r="F199" s="152" t="s">
        <v>1132</v>
      </c>
      <c r="H199" s="153">
        <v>45</v>
      </c>
      <c r="I199" s="154"/>
      <c r="L199" s="150"/>
      <c r="M199" s="155"/>
      <c r="T199" s="156"/>
      <c r="AT199" s="151" t="s">
        <v>195</v>
      </c>
      <c r="AU199" s="151" t="s">
        <v>88</v>
      </c>
      <c r="AV199" s="13" t="s">
        <v>88</v>
      </c>
      <c r="AW199" s="13" t="s">
        <v>41</v>
      </c>
      <c r="AX199" s="13" t="s">
        <v>79</v>
      </c>
      <c r="AY199" s="151" t="s">
        <v>187</v>
      </c>
    </row>
    <row r="200" spans="2:65" s="14" customFormat="1" x14ac:dyDescent="0.2">
      <c r="B200" s="157"/>
      <c r="D200" s="144" t="s">
        <v>195</v>
      </c>
      <c r="E200" s="158" t="s">
        <v>35</v>
      </c>
      <c r="F200" s="159" t="s">
        <v>201</v>
      </c>
      <c r="H200" s="160">
        <v>45</v>
      </c>
      <c r="I200" s="161"/>
      <c r="L200" s="157"/>
      <c r="M200" s="162"/>
      <c r="T200" s="163"/>
      <c r="AT200" s="158" t="s">
        <v>195</v>
      </c>
      <c r="AU200" s="158" t="s">
        <v>88</v>
      </c>
      <c r="AV200" s="14" t="s">
        <v>193</v>
      </c>
      <c r="AW200" s="14" t="s">
        <v>41</v>
      </c>
      <c r="AX200" s="14" t="s">
        <v>86</v>
      </c>
      <c r="AY200" s="158" t="s">
        <v>187</v>
      </c>
    </row>
    <row r="201" spans="2:65" s="1" customFormat="1" ht="24.2" customHeight="1" x14ac:dyDescent="0.2">
      <c r="B201" s="33"/>
      <c r="C201" s="164" t="s">
        <v>7</v>
      </c>
      <c r="D201" s="164" t="s">
        <v>213</v>
      </c>
      <c r="E201" s="165" t="s">
        <v>1133</v>
      </c>
      <c r="F201" s="166" t="s">
        <v>1134</v>
      </c>
      <c r="G201" s="167" t="s">
        <v>191</v>
      </c>
      <c r="H201" s="168">
        <v>65</v>
      </c>
      <c r="I201" s="169"/>
      <c r="J201" s="170">
        <f>ROUND(I201*H201,2)</f>
        <v>0</v>
      </c>
      <c r="K201" s="166" t="s">
        <v>192</v>
      </c>
      <c r="L201" s="171"/>
      <c r="M201" s="172" t="s">
        <v>35</v>
      </c>
      <c r="N201" s="173" t="s">
        <v>50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216</v>
      </c>
      <c r="AT201" s="141" t="s">
        <v>213</v>
      </c>
      <c r="AU201" s="141" t="s">
        <v>88</v>
      </c>
      <c r="AY201" s="17" t="s">
        <v>187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7" t="s">
        <v>86</v>
      </c>
      <c r="BK201" s="142">
        <f>ROUND(I201*H201,2)</f>
        <v>0</v>
      </c>
      <c r="BL201" s="17" t="s">
        <v>217</v>
      </c>
      <c r="BM201" s="141" t="s">
        <v>1135</v>
      </c>
    </row>
    <row r="202" spans="2:65" s="12" customFormat="1" x14ac:dyDescent="0.2">
      <c r="B202" s="143"/>
      <c r="D202" s="144" t="s">
        <v>195</v>
      </c>
      <c r="E202" s="145" t="s">
        <v>35</v>
      </c>
      <c r="F202" s="146" t="s">
        <v>196</v>
      </c>
      <c r="H202" s="145" t="s">
        <v>35</v>
      </c>
      <c r="I202" s="147"/>
      <c r="L202" s="143"/>
      <c r="M202" s="148"/>
      <c r="T202" s="149"/>
      <c r="AT202" s="145" t="s">
        <v>195</v>
      </c>
      <c r="AU202" s="145" t="s">
        <v>88</v>
      </c>
      <c r="AV202" s="12" t="s">
        <v>86</v>
      </c>
      <c r="AW202" s="12" t="s">
        <v>41</v>
      </c>
      <c r="AX202" s="12" t="s">
        <v>79</v>
      </c>
      <c r="AY202" s="145" t="s">
        <v>187</v>
      </c>
    </row>
    <row r="203" spans="2:65" s="13" customFormat="1" x14ac:dyDescent="0.2">
      <c r="B203" s="150"/>
      <c r="D203" s="144" t="s">
        <v>195</v>
      </c>
      <c r="E203" s="151" t="s">
        <v>35</v>
      </c>
      <c r="F203" s="152" t="s">
        <v>497</v>
      </c>
      <c r="H203" s="153">
        <v>65</v>
      </c>
      <c r="I203" s="154"/>
      <c r="L203" s="150"/>
      <c r="M203" s="155"/>
      <c r="T203" s="156"/>
      <c r="AT203" s="151" t="s">
        <v>195</v>
      </c>
      <c r="AU203" s="151" t="s">
        <v>88</v>
      </c>
      <c r="AV203" s="13" t="s">
        <v>88</v>
      </c>
      <c r="AW203" s="13" t="s">
        <v>41</v>
      </c>
      <c r="AX203" s="13" t="s">
        <v>79</v>
      </c>
      <c r="AY203" s="151" t="s">
        <v>187</v>
      </c>
    </row>
    <row r="204" spans="2:65" s="14" customFormat="1" x14ac:dyDescent="0.2">
      <c r="B204" s="157"/>
      <c r="D204" s="144" t="s">
        <v>195</v>
      </c>
      <c r="E204" s="158" t="s">
        <v>35</v>
      </c>
      <c r="F204" s="159" t="s">
        <v>201</v>
      </c>
      <c r="H204" s="160">
        <v>65</v>
      </c>
      <c r="I204" s="161"/>
      <c r="L204" s="157"/>
      <c r="M204" s="162"/>
      <c r="T204" s="163"/>
      <c r="AT204" s="158" t="s">
        <v>195</v>
      </c>
      <c r="AU204" s="158" t="s">
        <v>88</v>
      </c>
      <c r="AV204" s="14" t="s">
        <v>193</v>
      </c>
      <c r="AW204" s="14" t="s">
        <v>41</v>
      </c>
      <c r="AX204" s="14" t="s">
        <v>86</v>
      </c>
      <c r="AY204" s="158" t="s">
        <v>187</v>
      </c>
    </row>
    <row r="205" spans="2:65" s="1" customFormat="1" ht="16.5" customHeight="1" x14ac:dyDescent="0.2">
      <c r="B205" s="33"/>
      <c r="C205" s="130" t="s">
        <v>294</v>
      </c>
      <c r="D205" s="130" t="s">
        <v>188</v>
      </c>
      <c r="E205" s="131" t="s">
        <v>333</v>
      </c>
      <c r="F205" s="132" t="s">
        <v>334</v>
      </c>
      <c r="G205" s="133" t="s">
        <v>204</v>
      </c>
      <c r="H205" s="134">
        <v>1</v>
      </c>
      <c r="I205" s="135"/>
      <c r="J205" s="136">
        <f t="shared" ref="J205:J212" si="0">ROUND(I205*H205,2)</f>
        <v>0</v>
      </c>
      <c r="K205" s="132" t="s">
        <v>192</v>
      </c>
      <c r="L205" s="33"/>
      <c r="M205" s="137" t="s">
        <v>35</v>
      </c>
      <c r="N205" s="138" t="s">
        <v>50</v>
      </c>
      <c r="P205" s="139">
        <f t="shared" ref="P205:P212" si="1">O205*H205</f>
        <v>0</v>
      </c>
      <c r="Q205" s="139">
        <v>0</v>
      </c>
      <c r="R205" s="139">
        <f t="shared" ref="R205:R212" si="2">Q205*H205</f>
        <v>0</v>
      </c>
      <c r="S205" s="139">
        <v>0</v>
      </c>
      <c r="T205" s="140">
        <f t="shared" ref="T205:T212" si="3">S205*H205</f>
        <v>0</v>
      </c>
      <c r="AR205" s="141" t="s">
        <v>205</v>
      </c>
      <c r="AT205" s="141" t="s">
        <v>188</v>
      </c>
      <c r="AU205" s="141" t="s">
        <v>88</v>
      </c>
      <c r="AY205" s="17" t="s">
        <v>187</v>
      </c>
      <c r="BE205" s="142">
        <f t="shared" ref="BE205:BE212" si="4">IF(N205="základní",J205,0)</f>
        <v>0</v>
      </c>
      <c r="BF205" s="142">
        <f t="shared" ref="BF205:BF212" si="5">IF(N205="snížená",J205,0)</f>
        <v>0</v>
      </c>
      <c r="BG205" s="142">
        <f t="shared" ref="BG205:BG212" si="6">IF(N205="zákl. přenesená",J205,0)</f>
        <v>0</v>
      </c>
      <c r="BH205" s="142">
        <f t="shared" ref="BH205:BH212" si="7">IF(N205="sníž. přenesená",J205,0)</f>
        <v>0</v>
      </c>
      <c r="BI205" s="142">
        <f t="shared" ref="BI205:BI212" si="8">IF(N205="nulová",J205,0)</f>
        <v>0</v>
      </c>
      <c r="BJ205" s="17" t="s">
        <v>86</v>
      </c>
      <c r="BK205" s="142">
        <f t="shared" ref="BK205:BK212" si="9">ROUND(I205*H205,2)</f>
        <v>0</v>
      </c>
      <c r="BL205" s="17" t="s">
        <v>205</v>
      </c>
      <c r="BM205" s="141" t="s">
        <v>1136</v>
      </c>
    </row>
    <row r="206" spans="2:65" s="1" customFormat="1" ht="16.5" customHeight="1" x14ac:dyDescent="0.2">
      <c r="B206" s="33"/>
      <c r="C206" s="130" t="s">
        <v>300</v>
      </c>
      <c r="D206" s="130" t="s">
        <v>188</v>
      </c>
      <c r="E206" s="131" t="s">
        <v>337</v>
      </c>
      <c r="F206" s="132" t="s">
        <v>338</v>
      </c>
      <c r="G206" s="133" t="s">
        <v>339</v>
      </c>
      <c r="H206" s="134">
        <v>0.03</v>
      </c>
      <c r="I206" s="135"/>
      <c r="J206" s="136">
        <f t="shared" si="0"/>
        <v>0</v>
      </c>
      <c r="K206" s="132" t="s">
        <v>192</v>
      </c>
      <c r="L206" s="33"/>
      <c r="M206" s="137" t="s">
        <v>35</v>
      </c>
      <c r="N206" s="138" t="s">
        <v>50</v>
      </c>
      <c r="P206" s="139">
        <f t="shared" si="1"/>
        <v>0</v>
      </c>
      <c r="Q206" s="139">
        <v>0</v>
      </c>
      <c r="R206" s="139">
        <f t="shared" si="2"/>
        <v>0</v>
      </c>
      <c r="S206" s="139">
        <v>0</v>
      </c>
      <c r="T206" s="140">
        <f t="shared" si="3"/>
        <v>0</v>
      </c>
      <c r="AR206" s="141" t="s">
        <v>205</v>
      </c>
      <c r="AT206" s="141" t="s">
        <v>188</v>
      </c>
      <c r="AU206" s="141" t="s">
        <v>88</v>
      </c>
      <c r="AY206" s="17" t="s">
        <v>187</v>
      </c>
      <c r="BE206" s="142">
        <f t="shared" si="4"/>
        <v>0</v>
      </c>
      <c r="BF206" s="142">
        <f t="shared" si="5"/>
        <v>0</v>
      </c>
      <c r="BG206" s="142">
        <f t="shared" si="6"/>
        <v>0</v>
      </c>
      <c r="BH206" s="142">
        <f t="shared" si="7"/>
        <v>0</v>
      </c>
      <c r="BI206" s="142">
        <f t="shared" si="8"/>
        <v>0</v>
      </c>
      <c r="BJ206" s="17" t="s">
        <v>86</v>
      </c>
      <c r="BK206" s="142">
        <f t="shared" si="9"/>
        <v>0</v>
      </c>
      <c r="BL206" s="17" t="s">
        <v>205</v>
      </c>
      <c r="BM206" s="141" t="s">
        <v>1137</v>
      </c>
    </row>
    <row r="207" spans="2:65" s="1" customFormat="1" ht="16.5" customHeight="1" x14ac:dyDescent="0.2">
      <c r="B207" s="33"/>
      <c r="C207" s="130" t="s">
        <v>309</v>
      </c>
      <c r="D207" s="130" t="s">
        <v>188</v>
      </c>
      <c r="E207" s="131" t="s">
        <v>345</v>
      </c>
      <c r="F207" s="132" t="s">
        <v>346</v>
      </c>
      <c r="G207" s="133" t="s">
        <v>204</v>
      </c>
      <c r="H207" s="134">
        <v>4</v>
      </c>
      <c r="I207" s="135"/>
      <c r="J207" s="136">
        <f t="shared" si="0"/>
        <v>0</v>
      </c>
      <c r="K207" s="132" t="s">
        <v>192</v>
      </c>
      <c r="L207" s="33"/>
      <c r="M207" s="137" t="s">
        <v>35</v>
      </c>
      <c r="N207" s="138" t="s">
        <v>50</v>
      </c>
      <c r="P207" s="139">
        <f t="shared" si="1"/>
        <v>0</v>
      </c>
      <c r="Q207" s="139">
        <v>0</v>
      </c>
      <c r="R207" s="139">
        <f t="shared" si="2"/>
        <v>0</v>
      </c>
      <c r="S207" s="139">
        <v>0</v>
      </c>
      <c r="T207" s="140">
        <f t="shared" si="3"/>
        <v>0</v>
      </c>
      <c r="AR207" s="141" t="s">
        <v>193</v>
      </c>
      <c r="AT207" s="141" t="s">
        <v>188</v>
      </c>
      <c r="AU207" s="141" t="s">
        <v>88</v>
      </c>
      <c r="AY207" s="17" t="s">
        <v>187</v>
      </c>
      <c r="BE207" s="142">
        <f t="shared" si="4"/>
        <v>0</v>
      </c>
      <c r="BF207" s="142">
        <f t="shared" si="5"/>
        <v>0</v>
      </c>
      <c r="BG207" s="142">
        <f t="shared" si="6"/>
        <v>0</v>
      </c>
      <c r="BH207" s="142">
        <f t="shared" si="7"/>
        <v>0</v>
      </c>
      <c r="BI207" s="142">
        <f t="shared" si="8"/>
        <v>0</v>
      </c>
      <c r="BJ207" s="17" t="s">
        <v>86</v>
      </c>
      <c r="BK207" s="142">
        <f t="shared" si="9"/>
        <v>0</v>
      </c>
      <c r="BL207" s="17" t="s">
        <v>193</v>
      </c>
      <c r="BM207" s="141" t="s">
        <v>1138</v>
      </c>
    </row>
    <row r="208" spans="2:65" s="1" customFormat="1" ht="24.2" customHeight="1" x14ac:dyDescent="0.2">
      <c r="B208" s="33"/>
      <c r="C208" s="130" t="s">
        <v>314</v>
      </c>
      <c r="D208" s="130" t="s">
        <v>188</v>
      </c>
      <c r="E208" s="131" t="s">
        <v>361</v>
      </c>
      <c r="F208" s="132" t="s">
        <v>362</v>
      </c>
      <c r="G208" s="133" t="s">
        <v>363</v>
      </c>
      <c r="H208" s="134">
        <v>72</v>
      </c>
      <c r="I208" s="135"/>
      <c r="J208" s="136">
        <f t="shared" si="0"/>
        <v>0</v>
      </c>
      <c r="K208" s="132" t="s">
        <v>192</v>
      </c>
      <c r="L208" s="33"/>
      <c r="M208" s="137" t="s">
        <v>35</v>
      </c>
      <c r="N208" s="138" t="s">
        <v>50</v>
      </c>
      <c r="P208" s="139">
        <f t="shared" si="1"/>
        <v>0</v>
      </c>
      <c r="Q208" s="139">
        <v>0</v>
      </c>
      <c r="R208" s="139">
        <f t="shared" si="2"/>
        <v>0</v>
      </c>
      <c r="S208" s="139">
        <v>0</v>
      </c>
      <c r="T208" s="140">
        <f t="shared" si="3"/>
        <v>0</v>
      </c>
      <c r="AR208" s="141" t="s">
        <v>193</v>
      </c>
      <c r="AT208" s="141" t="s">
        <v>188</v>
      </c>
      <c r="AU208" s="141" t="s">
        <v>88</v>
      </c>
      <c r="AY208" s="17" t="s">
        <v>187</v>
      </c>
      <c r="BE208" s="142">
        <f t="shared" si="4"/>
        <v>0</v>
      </c>
      <c r="BF208" s="142">
        <f t="shared" si="5"/>
        <v>0</v>
      </c>
      <c r="BG208" s="142">
        <f t="shared" si="6"/>
        <v>0</v>
      </c>
      <c r="BH208" s="142">
        <f t="shared" si="7"/>
        <v>0</v>
      </c>
      <c r="BI208" s="142">
        <f t="shared" si="8"/>
        <v>0</v>
      </c>
      <c r="BJ208" s="17" t="s">
        <v>86</v>
      </c>
      <c r="BK208" s="142">
        <f t="shared" si="9"/>
        <v>0</v>
      </c>
      <c r="BL208" s="17" t="s">
        <v>193</v>
      </c>
      <c r="BM208" s="141" t="s">
        <v>1139</v>
      </c>
    </row>
    <row r="209" spans="2:65" s="1" customFormat="1" ht="16.5" customHeight="1" x14ac:dyDescent="0.2">
      <c r="B209" s="33"/>
      <c r="C209" s="164" t="s">
        <v>320</v>
      </c>
      <c r="D209" s="164" t="s">
        <v>213</v>
      </c>
      <c r="E209" s="165" t="s">
        <v>366</v>
      </c>
      <c r="F209" s="166" t="s">
        <v>367</v>
      </c>
      <c r="G209" s="167" t="s">
        <v>204</v>
      </c>
      <c r="H209" s="168">
        <v>72</v>
      </c>
      <c r="I209" s="169"/>
      <c r="J209" s="170">
        <f t="shared" si="0"/>
        <v>0</v>
      </c>
      <c r="K209" s="166" t="s">
        <v>192</v>
      </c>
      <c r="L209" s="171"/>
      <c r="M209" s="172" t="s">
        <v>35</v>
      </c>
      <c r="N209" s="173" t="s">
        <v>50</v>
      </c>
      <c r="P209" s="139">
        <f t="shared" si="1"/>
        <v>0</v>
      </c>
      <c r="Q209" s="139">
        <v>0</v>
      </c>
      <c r="R209" s="139">
        <f t="shared" si="2"/>
        <v>0</v>
      </c>
      <c r="S209" s="139">
        <v>0</v>
      </c>
      <c r="T209" s="140">
        <f t="shared" si="3"/>
        <v>0</v>
      </c>
      <c r="AR209" s="141" t="s">
        <v>216</v>
      </c>
      <c r="AT209" s="141" t="s">
        <v>213</v>
      </c>
      <c r="AU209" s="141" t="s">
        <v>88</v>
      </c>
      <c r="AY209" s="17" t="s">
        <v>187</v>
      </c>
      <c r="BE209" s="142">
        <f t="shared" si="4"/>
        <v>0</v>
      </c>
      <c r="BF209" s="142">
        <f t="shared" si="5"/>
        <v>0</v>
      </c>
      <c r="BG209" s="142">
        <f t="shared" si="6"/>
        <v>0</v>
      </c>
      <c r="BH209" s="142">
        <f t="shared" si="7"/>
        <v>0</v>
      </c>
      <c r="BI209" s="142">
        <f t="shared" si="8"/>
        <v>0</v>
      </c>
      <c r="BJ209" s="17" t="s">
        <v>86</v>
      </c>
      <c r="BK209" s="142">
        <f t="shared" si="9"/>
        <v>0</v>
      </c>
      <c r="BL209" s="17" t="s">
        <v>217</v>
      </c>
      <c r="BM209" s="141" t="s">
        <v>1140</v>
      </c>
    </row>
    <row r="210" spans="2:65" s="1" customFormat="1" ht="16.5" customHeight="1" x14ac:dyDescent="0.2">
      <c r="B210" s="33"/>
      <c r="C210" s="164" t="s">
        <v>327</v>
      </c>
      <c r="D210" s="164" t="s">
        <v>213</v>
      </c>
      <c r="E210" s="165" t="s">
        <v>349</v>
      </c>
      <c r="F210" s="166" t="s">
        <v>350</v>
      </c>
      <c r="G210" s="167" t="s">
        <v>204</v>
      </c>
      <c r="H210" s="168">
        <v>4</v>
      </c>
      <c r="I210" s="169"/>
      <c r="J210" s="170">
        <f t="shared" si="0"/>
        <v>0</v>
      </c>
      <c r="K210" s="166" t="s">
        <v>192</v>
      </c>
      <c r="L210" s="171"/>
      <c r="M210" s="172" t="s">
        <v>35</v>
      </c>
      <c r="N210" s="173" t="s">
        <v>50</v>
      </c>
      <c r="P210" s="139">
        <f t="shared" si="1"/>
        <v>0</v>
      </c>
      <c r="Q210" s="139">
        <v>0</v>
      </c>
      <c r="R210" s="139">
        <f t="shared" si="2"/>
        <v>0</v>
      </c>
      <c r="S210" s="139">
        <v>0</v>
      </c>
      <c r="T210" s="140">
        <f t="shared" si="3"/>
        <v>0</v>
      </c>
      <c r="AR210" s="141" t="s">
        <v>216</v>
      </c>
      <c r="AT210" s="141" t="s">
        <v>213</v>
      </c>
      <c r="AU210" s="141" t="s">
        <v>88</v>
      </c>
      <c r="AY210" s="17" t="s">
        <v>187</v>
      </c>
      <c r="BE210" s="142">
        <f t="shared" si="4"/>
        <v>0</v>
      </c>
      <c r="BF210" s="142">
        <f t="shared" si="5"/>
        <v>0</v>
      </c>
      <c r="BG210" s="142">
        <f t="shared" si="6"/>
        <v>0</v>
      </c>
      <c r="BH210" s="142">
        <f t="shared" si="7"/>
        <v>0</v>
      </c>
      <c r="BI210" s="142">
        <f t="shared" si="8"/>
        <v>0</v>
      </c>
      <c r="BJ210" s="17" t="s">
        <v>86</v>
      </c>
      <c r="BK210" s="142">
        <f t="shared" si="9"/>
        <v>0</v>
      </c>
      <c r="BL210" s="17" t="s">
        <v>217</v>
      </c>
      <c r="BM210" s="141" t="s">
        <v>1141</v>
      </c>
    </row>
    <row r="211" spans="2:65" s="1" customFormat="1" ht="24.2" customHeight="1" x14ac:dyDescent="0.2">
      <c r="B211" s="33"/>
      <c r="C211" s="130" t="s">
        <v>332</v>
      </c>
      <c r="D211" s="130" t="s">
        <v>188</v>
      </c>
      <c r="E211" s="131" t="s">
        <v>1142</v>
      </c>
      <c r="F211" s="132" t="s">
        <v>1143</v>
      </c>
      <c r="G211" s="133" t="s">
        <v>204</v>
      </c>
      <c r="H211" s="134">
        <v>1</v>
      </c>
      <c r="I211" s="135"/>
      <c r="J211" s="136">
        <f t="shared" si="0"/>
        <v>0</v>
      </c>
      <c r="K211" s="132" t="s">
        <v>192</v>
      </c>
      <c r="L211" s="33"/>
      <c r="M211" s="137" t="s">
        <v>35</v>
      </c>
      <c r="N211" s="138" t="s">
        <v>50</v>
      </c>
      <c r="P211" s="139">
        <f t="shared" si="1"/>
        <v>0</v>
      </c>
      <c r="Q211" s="139">
        <v>0</v>
      </c>
      <c r="R211" s="139">
        <f t="shared" si="2"/>
        <v>0</v>
      </c>
      <c r="S211" s="139">
        <v>0</v>
      </c>
      <c r="T211" s="140">
        <f t="shared" si="3"/>
        <v>0</v>
      </c>
      <c r="AR211" s="141" t="s">
        <v>193</v>
      </c>
      <c r="AT211" s="141" t="s">
        <v>188</v>
      </c>
      <c r="AU211" s="141" t="s">
        <v>88</v>
      </c>
      <c r="AY211" s="17" t="s">
        <v>187</v>
      </c>
      <c r="BE211" s="142">
        <f t="shared" si="4"/>
        <v>0</v>
      </c>
      <c r="BF211" s="142">
        <f t="shared" si="5"/>
        <v>0</v>
      </c>
      <c r="BG211" s="142">
        <f t="shared" si="6"/>
        <v>0</v>
      </c>
      <c r="BH211" s="142">
        <f t="shared" si="7"/>
        <v>0</v>
      </c>
      <c r="BI211" s="142">
        <f t="shared" si="8"/>
        <v>0</v>
      </c>
      <c r="BJ211" s="17" t="s">
        <v>86</v>
      </c>
      <c r="BK211" s="142">
        <f t="shared" si="9"/>
        <v>0</v>
      </c>
      <c r="BL211" s="17" t="s">
        <v>193</v>
      </c>
      <c r="BM211" s="141" t="s">
        <v>1144</v>
      </c>
    </row>
    <row r="212" spans="2:65" s="1" customFormat="1" ht="24.2" customHeight="1" x14ac:dyDescent="0.2">
      <c r="B212" s="33"/>
      <c r="C212" s="130" t="s">
        <v>336</v>
      </c>
      <c r="D212" s="130" t="s">
        <v>188</v>
      </c>
      <c r="E212" s="131" t="s">
        <v>1145</v>
      </c>
      <c r="F212" s="132" t="s">
        <v>1146</v>
      </c>
      <c r="G212" s="133" t="s">
        <v>204</v>
      </c>
      <c r="H212" s="134">
        <v>1</v>
      </c>
      <c r="I212" s="135"/>
      <c r="J212" s="136">
        <f t="shared" si="0"/>
        <v>0</v>
      </c>
      <c r="K212" s="132" t="s">
        <v>192</v>
      </c>
      <c r="L212" s="33"/>
      <c r="M212" s="137" t="s">
        <v>35</v>
      </c>
      <c r="N212" s="138" t="s">
        <v>50</v>
      </c>
      <c r="P212" s="139">
        <f t="shared" si="1"/>
        <v>0</v>
      </c>
      <c r="Q212" s="139">
        <v>0</v>
      </c>
      <c r="R212" s="139">
        <f t="shared" si="2"/>
        <v>0</v>
      </c>
      <c r="S212" s="139">
        <v>0</v>
      </c>
      <c r="T212" s="140">
        <f t="shared" si="3"/>
        <v>0</v>
      </c>
      <c r="AR212" s="141" t="s">
        <v>193</v>
      </c>
      <c r="AT212" s="141" t="s">
        <v>188</v>
      </c>
      <c r="AU212" s="141" t="s">
        <v>88</v>
      </c>
      <c r="AY212" s="17" t="s">
        <v>187</v>
      </c>
      <c r="BE212" s="142">
        <f t="shared" si="4"/>
        <v>0</v>
      </c>
      <c r="BF212" s="142">
        <f t="shared" si="5"/>
        <v>0</v>
      </c>
      <c r="BG212" s="142">
        <f t="shared" si="6"/>
        <v>0</v>
      </c>
      <c r="BH212" s="142">
        <f t="shared" si="7"/>
        <v>0</v>
      </c>
      <c r="BI212" s="142">
        <f t="shared" si="8"/>
        <v>0</v>
      </c>
      <c r="BJ212" s="17" t="s">
        <v>86</v>
      </c>
      <c r="BK212" s="142">
        <f t="shared" si="9"/>
        <v>0</v>
      </c>
      <c r="BL212" s="17" t="s">
        <v>193</v>
      </c>
      <c r="BM212" s="141" t="s">
        <v>1147</v>
      </c>
    </row>
    <row r="213" spans="2:65" s="11" customFormat="1" ht="25.9" customHeight="1" x14ac:dyDescent="0.2">
      <c r="B213" s="120"/>
      <c r="D213" s="121" t="s">
        <v>78</v>
      </c>
      <c r="E213" s="122" t="s">
        <v>94</v>
      </c>
      <c r="F213" s="122" t="s">
        <v>397</v>
      </c>
      <c r="I213" s="123"/>
      <c r="J213" s="124">
        <f>BK213</f>
        <v>0</v>
      </c>
      <c r="L213" s="120"/>
      <c r="M213" s="125"/>
      <c r="P213" s="126">
        <f>P214+SUM(P215:P224)+P238+P248</f>
        <v>0</v>
      </c>
      <c r="R213" s="126">
        <f>R214+SUM(R215:R224)+R238+R248</f>
        <v>0</v>
      </c>
      <c r="T213" s="127">
        <f>T214+SUM(T215:T224)+T238+T248</f>
        <v>0</v>
      </c>
      <c r="AR213" s="121" t="s">
        <v>86</v>
      </c>
      <c r="AT213" s="128" t="s">
        <v>78</v>
      </c>
      <c r="AU213" s="128" t="s">
        <v>79</v>
      </c>
      <c r="AY213" s="121" t="s">
        <v>187</v>
      </c>
      <c r="BK213" s="129">
        <f>BK214+SUM(BK215:BK224)+BK238+BK248</f>
        <v>0</v>
      </c>
    </row>
    <row r="214" spans="2:65" s="1" customFormat="1" ht="24.2" customHeight="1" x14ac:dyDescent="0.2">
      <c r="B214" s="33"/>
      <c r="C214" s="130" t="s">
        <v>344</v>
      </c>
      <c r="D214" s="130" t="s">
        <v>188</v>
      </c>
      <c r="E214" s="131" t="s">
        <v>399</v>
      </c>
      <c r="F214" s="132" t="s">
        <v>400</v>
      </c>
      <c r="G214" s="133" t="s">
        <v>204</v>
      </c>
      <c r="H214" s="134">
        <v>3</v>
      </c>
      <c r="I214" s="135"/>
      <c r="J214" s="136">
        <f>ROUND(I214*H214,2)</f>
        <v>0</v>
      </c>
      <c r="K214" s="132" t="s">
        <v>192</v>
      </c>
      <c r="L214" s="33"/>
      <c r="M214" s="137" t="s">
        <v>35</v>
      </c>
      <c r="N214" s="138" t="s">
        <v>50</v>
      </c>
      <c r="P214" s="139">
        <f>O214*H214</f>
        <v>0</v>
      </c>
      <c r="Q214" s="139">
        <v>0</v>
      </c>
      <c r="R214" s="139">
        <f>Q214*H214</f>
        <v>0</v>
      </c>
      <c r="S214" s="139">
        <v>0</v>
      </c>
      <c r="T214" s="140">
        <f>S214*H214</f>
        <v>0</v>
      </c>
      <c r="AR214" s="141" t="s">
        <v>193</v>
      </c>
      <c r="AT214" s="141" t="s">
        <v>188</v>
      </c>
      <c r="AU214" s="141" t="s">
        <v>86</v>
      </c>
      <c r="AY214" s="17" t="s">
        <v>187</v>
      </c>
      <c r="BE214" s="142">
        <f>IF(N214="základní",J214,0)</f>
        <v>0</v>
      </c>
      <c r="BF214" s="142">
        <f>IF(N214="snížená",J214,0)</f>
        <v>0</v>
      </c>
      <c r="BG214" s="142">
        <f>IF(N214="zákl. přenesená",J214,0)</f>
        <v>0</v>
      </c>
      <c r="BH214" s="142">
        <f>IF(N214="sníž. přenesená",J214,0)</f>
        <v>0</v>
      </c>
      <c r="BI214" s="142">
        <f>IF(N214="nulová",J214,0)</f>
        <v>0</v>
      </c>
      <c r="BJ214" s="17" t="s">
        <v>86</v>
      </c>
      <c r="BK214" s="142">
        <f>ROUND(I214*H214,2)</f>
        <v>0</v>
      </c>
      <c r="BL214" s="17" t="s">
        <v>193</v>
      </c>
      <c r="BM214" s="141" t="s">
        <v>1148</v>
      </c>
    </row>
    <row r="215" spans="2:65" s="1" customFormat="1" ht="19.5" x14ac:dyDescent="0.2">
      <c r="B215" s="33"/>
      <c r="D215" s="144" t="s">
        <v>298</v>
      </c>
      <c r="F215" s="176" t="s">
        <v>1149</v>
      </c>
      <c r="I215" s="177"/>
      <c r="L215" s="33"/>
      <c r="M215" s="178"/>
      <c r="T215" s="54"/>
      <c r="AT215" s="17" t="s">
        <v>298</v>
      </c>
      <c r="AU215" s="17" t="s">
        <v>86</v>
      </c>
    </row>
    <row r="216" spans="2:65" s="1" customFormat="1" ht="21.75" customHeight="1" x14ac:dyDescent="0.2">
      <c r="B216" s="33"/>
      <c r="C216" s="164" t="s">
        <v>348</v>
      </c>
      <c r="D216" s="164" t="s">
        <v>213</v>
      </c>
      <c r="E216" s="165" t="s">
        <v>966</v>
      </c>
      <c r="F216" s="166" t="s">
        <v>967</v>
      </c>
      <c r="G216" s="167" t="s">
        <v>191</v>
      </c>
      <c r="H216" s="168">
        <v>100</v>
      </c>
      <c r="I216" s="169"/>
      <c r="J216" s="170">
        <f>ROUND(I216*H216,2)</f>
        <v>0</v>
      </c>
      <c r="K216" s="166" t="s">
        <v>192</v>
      </c>
      <c r="L216" s="171"/>
      <c r="M216" s="172" t="s">
        <v>35</v>
      </c>
      <c r="N216" s="173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216</v>
      </c>
      <c r="AT216" s="141" t="s">
        <v>213</v>
      </c>
      <c r="AU216" s="141" t="s">
        <v>86</v>
      </c>
      <c r="AY216" s="17" t="s">
        <v>187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86</v>
      </c>
      <c r="BK216" s="142">
        <f>ROUND(I216*H216,2)</f>
        <v>0</v>
      </c>
      <c r="BL216" s="17" t="s">
        <v>217</v>
      </c>
      <c r="BM216" s="141" t="s">
        <v>1150</v>
      </c>
    </row>
    <row r="217" spans="2:65" s="1" customFormat="1" ht="24.2" customHeight="1" x14ac:dyDescent="0.2">
      <c r="B217" s="33"/>
      <c r="C217" s="130" t="s">
        <v>352</v>
      </c>
      <c r="D217" s="130" t="s">
        <v>188</v>
      </c>
      <c r="E217" s="131" t="s">
        <v>408</v>
      </c>
      <c r="F217" s="132" t="s">
        <v>409</v>
      </c>
      <c r="G217" s="133" t="s">
        <v>204</v>
      </c>
      <c r="H217" s="134">
        <v>3</v>
      </c>
      <c r="I217" s="135"/>
      <c r="J217" s="136">
        <f>ROUND(I217*H217,2)</f>
        <v>0</v>
      </c>
      <c r="K217" s="132" t="s">
        <v>192</v>
      </c>
      <c r="L217" s="33"/>
      <c r="M217" s="137" t="s">
        <v>35</v>
      </c>
      <c r="N217" s="138" t="s">
        <v>50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193</v>
      </c>
      <c r="AT217" s="141" t="s">
        <v>188</v>
      </c>
      <c r="AU217" s="141" t="s">
        <v>86</v>
      </c>
      <c r="AY217" s="17" t="s">
        <v>187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7" t="s">
        <v>86</v>
      </c>
      <c r="BK217" s="142">
        <f>ROUND(I217*H217,2)</f>
        <v>0</v>
      </c>
      <c r="BL217" s="17" t="s">
        <v>193</v>
      </c>
      <c r="BM217" s="141" t="s">
        <v>1151</v>
      </c>
    </row>
    <row r="218" spans="2:65" s="1" customFormat="1" ht="29.25" x14ac:dyDescent="0.2">
      <c r="B218" s="33"/>
      <c r="D218" s="144" t="s">
        <v>298</v>
      </c>
      <c r="F218" s="176" t="s">
        <v>411</v>
      </c>
      <c r="I218" s="177"/>
      <c r="L218" s="33"/>
      <c r="M218" s="178"/>
      <c r="T218" s="54"/>
      <c r="AT218" s="17" t="s">
        <v>298</v>
      </c>
      <c r="AU218" s="17" t="s">
        <v>86</v>
      </c>
    </row>
    <row r="219" spans="2:65" s="1" customFormat="1" ht="21.75" customHeight="1" x14ac:dyDescent="0.2">
      <c r="B219" s="33"/>
      <c r="C219" s="130" t="s">
        <v>356</v>
      </c>
      <c r="D219" s="130" t="s">
        <v>188</v>
      </c>
      <c r="E219" s="131" t="s">
        <v>413</v>
      </c>
      <c r="F219" s="132" t="s">
        <v>414</v>
      </c>
      <c r="G219" s="133" t="s">
        <v>204</v>
      </c>
      <c r="H219" s="134">
        <v>1</v>
      </c>
      <c r="I219" s="135"/>
      <c r="J219" s="136">
        <f>ROUND(I219*H219,2)</f>
        <v>0</v>
      </c>
      <c r="K219" s="132" t="s">
        <v>192</v>
      </c>
      <c r="L219" s="33"/>
      <c r="M219" s="137" t="s">
        <v>35</v>
      </c>
      <c r="N219" s="138" t="s">
        <v>50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193</v>
      </c>
      <c r="AT219" s="141" t="s">
        <v>188</v>
      </c>
      <c r="AU219" s="141" t="s">
        <v>86</v>
      </c>
      <c r="AY219" s="17" t="s">
        <v>187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7" t="s">
        <v>86</v>
      </c>
      <c r="BK219" s="142">
        <f>ROUND(I219*H219,2)</f>
        <v>0</v>
      </c>
      <c r="BL219" s="17" t="s">
        <v>193</v>
      </c>
      <c r="BM219" s="141" t="s">
        <v>1152</v>
      </c>
    </row>
    <row r="220" spans="2:65" s="1" customFormat="1" ht="29.25" x14ac:dyDescent="0.2">
      <c r="B220" s="33"/>
      <c r="D220" s="144" t="s">
        <v>298</v>
      </c>
      <c r="F220" s="176" t="s">
        <v>1153</v>
      </c>
      <c r="I220" s="177"/>
      <c r="L220" s="33"/>
      <c r="M220" s="178"/>
      <c r="T220" s="54"/>
      <c r="AT220" s="17" t="s">
        <v>298</v>
      </c>
      <c r="AU220" s="17" t="s">
        <v>86</v>
      </c>
    </row>
    <row r="221" spans="2:65" s="1" customFormat="1" ht="16.5" customHeight="1" x14ac:dyDescent="0.2">
      <c r="B221" s="33"/>
      <c r="C221" s="164" t="s">
        <v>360</v>
      </c>
      <c r="D221" s="164" t="s">
        <v>213</v>
      </c>
      <c r="E221" s="165" t="s">
        <v>418</v>
      </c>
      <c r="F221" s="166" t="s">
        <v>419</v>
      </c>
      <c r="G221" s="167" t="s">
        <v>204</v>
      </c>
      <c r="H221" s="168">
        <v>9</v>
      </c>
      <c r="I221" s="169"/>
      <c r="J221" s="170">
        <f>ROUND(I221*H221,2)</f>
        <v>0</v>
      </c>
      <c r="K221" s="166" t="s">
        <v>192</v>
      </c>
      <c r="L221" s="171"/>
      <c r="M221" s="172" t="s">
        <v>35</v>
      </c>
      <c r="N221" s="173" t="s">
        <v>50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216</v>
      </c>
      <c r="AT221" s="141" t="s">
        <v>213</v>
      </c>
      <c r="AU221" s="141" t="s">
        <v>86</v>
      </c>
      <c r="AY221" s="17" t="s">
        <v>187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7" t="s">
        <v>86</v>
      </c>
      <c r="BK221" s="142">
        <f>ROUND(I221*H221,2)</f>
        <v>0</v>
      </c>
      <c r="BL221" s="17" t="s">
        <v>217</v>
      </c>
      <c r="BM221" s="141" t="s">
        <v>1154</v>
      </c>
    </row>
    <row r="222" spans="2:65" s="1" customFormat="1" ht="21.75" customHeight="1" x14ac:dyDescent="0.2">
      <c r="B222" s="33"/>
      <c r="C222" s="164" t="s">
        <v>365</v>
      </c>
      <c r="D222" s="164" t="s">
        <v>213</v>
      </c>
      <c r="E222" s="165" t="s">
        <v>422</v>
      </c>
      <c r="F222" s="166" t="s">
        <v>423</v>
      </c>
      <c r="G222" s="167" t="s">
        <v>204</v>
      </c>
      <c r="H222" s="168">
        <v>4</v>
      </c>
      <c r="I222" s="169"/>
      <c r="J222" s="170">
        <f>ROUND(I222*H222,2)</f>
        <v>0</v>
      </c>
      <c r="K222" s="166" t="s">
        <v>192</v>
      </c>
      <c r="L222" s="171"/>
      <c r="M222" s="172" t="s">
        <v>35</v>
      </c>
      <c r="N222" s="173" t="s">
        <v>50</v>
      </c>
      <c r="P222" s="139">
        <f>O222*H222</f>
        <v>0</v>
      </c>
      <c r="Q222" s="139">
        <v>0</v>
      </c>
      <c r="R222" s="139">
        <f>Q222*H222</f>
        <v>0</v>
      </c>
      <c r="S222" s="139">
        <v>0</v>
      </c>
      <c r="T222" s="140">
        <f>S222*H222</f>
        <v>0</v>
      </c>
      <c r="AR222" s="141" t="s">
        <v>216</v>
      </c>
      <c r="AT222" s="141" t="s">
        <v>213</v>
      </c>
      <c r="AU222" s="141" t="s">
        <v>86</v>
      </c>
      <c r="AY222" s="17" t="s">
        <v>187</v>
      </c>
      <c r="BE222" s="142">
        <f>IF(N222="základní",J222,0)</f>
        <v>0</v>
      </c>
      <c r="BF222" s="142">
        <f>IF(N222="snížená",J222,0)</f>
        <v>0</v>
      </c>
      <c r="BG222" s="142">
        <f>IF(N222="zákl. přenesená",J222,0)</f>
        <v>0</v>
      </c>
      <c r="BH222" s="142">
        <f>IF(N222="sníž. přenesená",J222,0)</f>
        <v>0</v>
      </c>
      <c r="BI222" s="142">
        <f>IF(N222="nulová",J222,0)</f>
        <v>0</v>
      </c>
      <c r="BJ222" s="17" t="s">
        <v>86</v>
      </c>
      <c r="BK222" s="142">
        <f>ROUND(I222*H222,2)</f>
        <v>0</v>
      </c>
      <c r="BL222" s="17" t="s">
        <v>217</v>
      </c>
      <c r="BM222" s="141" t="s">
        <v>1155</v>
      </c>
    </row>
    <row r="223" spans="2:65" s="1" customFormat="1" ht="16.5" customHeight="1" x14ac:dyDescent="0.2">
      <c r="B223" s="33"/>
      <c r="C223" s="164" t="s">
        <v>369</v>
      </c>
      <c r="D223" s="164" t="s">
        <v>213</v>
      </c>
      <c r="E223" s="165" t="s">
        <v>426</v>
      </c>
      <c r="F223" s="166" t="s">
        <v>427</v>
      </c>
      <c r="G223" s="167" t="s">
        <v>204</v>
      </c>
      <c r="H223" s="168">
        <v>1</v>
      </c>
      <c r="I223" s="169"/>
      <c r="J223" s="170">
        <f>ROUND(I223*H223,2)</f>
        <v>0</v>
      </c>
      <c r="K223" s="166" t="s">
        <v>192</v>
      </c>
      <c r="L223" s="171"/>
      <c r="M223" s="172" t="s">
        <v>35</v>
      </c>
      <c r="N223" s="173" t="s">
        <v>50</v>
      </c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AR223" s="141" t="s">
        <v>216</v>
      </c>
      <c r="AT223" s="141" t="s">
        <v>213</v>
      </c>
      <c r="AU223" s="141" t="s">
        <v>86</v>
      </c>
      <c r="AY223" s="17" t="s">
        <v>187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7" t="s">
        <v>86</v>
      </c>
      <c r="BK223" s="142">
        <f>ROUND(I223*H223,2)</f>
        <v>0</v>
      </c>
      <c r="BL223" s="17" t="s">
        <v>217</v>
      </c>
      <c r="BM223" s="141" t="s">
        <v>1156</v>
      </c>
    </row>
    <row r="224" spans="2:65" s="11" customFormat="1" ht="22.9" customHeight="1" x14ac:dyDescent="0.2">
      <c r="B224" s="120"/>
      <c r="D224" s="121" t="s">
        <v>78</v>
      </c>
      <c r="E224" s="174" t="s">
        <v>429</v>
      </c>
      <c r="F224" s="174" t="s">
        <v>430</v>
      </c>
      <c r="I224" s="123"/>
      <c r="J224" s="175">
        <f>BK224</f>
        <v>0</v>
      </c>
      <c r="L224" s="120"/>
      <c r="M224" s="125"/>
      <c r="P224" s="126">
        <f>SUM(P225:P237)</f>
        <v>0</v>
      </c>
      <c r="R224" s="126">
        <f>SUM(R225:R237)</f>
        <v>0</v>
      </c>
      <c r="T224" s="127">
        <f>SUM(T225:T237)</f>
        <v>0</v>
      </c>
      <c r="AR224" s="121" t="s">
        <v>86</v>
      </c>
      <c r="AT224" s="128" t="s">
        <v>78</v>
      </c>
      <c r="AU224" s="128" t="s">
        <v>86</v>
      </c>
      <c r="AY224" s="121" t="s">
        <v>187</v>
      </c>
      <c r="BK224" s="129">
        <f>SUM(BK225:BK237)</f>
        <v>0</v>
      </c>
    </row>
    <row r="225" spans="2:65" s="1" customFormat="1" ht="24.2" customHeight="1" x14ac:dyDescent="0.2">
      <c r="B225" s="33"/>
      <c r="C225" s="130" t="s">
        <v>373</v>
      </c>
      <c r="D225" s="130" t="s">
        <v>188</v>
      </c>
      <c r="E225" s="131" t="s">
        <v>432</v>
      </c>
      <c r="F225" s="132" t="s">
        <v>433</v>
      </c>
      <c r="G225" s="133" t="s">
        <v>204</v>
      </c>
      <c r="H225" s="134">
        <v>3</v>
      </c>
      <c r="I225" s="135"/>
      <c r="J225" s="136">
        <f t="shared" ref="J225:J237" si="10">ROUND(I225*H225,2)</f>
        <v>0</v>
      </c>
      <c r="K225" s="132" t="s">
        <v>192</v>
      </c>
      <c r="L225" s="33"/>
      <c r="M225" s="137" t="s">
        <v>35</v>
      </c>
      <c r="N225" s="138" t="s">
        <v>50</v>
      </c>
      <c r="P225" s="139">
        <f t="shared" ref="P225:P237" si="11">O225*H225</f>
        <v>0</v>
      </c>
      <c r="Q225" s="139">
        <v>0</v>
      </c>
      <c r="R225" s="139">
        <f t="shared" ref="R225:R237" si="12">Q225*H225</f>
        <v>0</v>
      </c>
      <c r="S225" s="139">
        <v>0</v>
      </c>
      <c r="T225" s="140">
        <f t="shared" ref="T225:T237" si="13">S225*H225</f>
        <v>0</v>
      </c>
      <c r="AR225" s="141" t="s">
        <v>193</v>
      </c>
      <c r="AT225" s="141" t="s">
        <v>188</v>
      </c>
      <c r="AU225" s="141" t="s">
        <v>88</v>
      </c>
      <c r="AY225" s="17" t="s">
        <v>187</v>
      </c>
      <c r="BE225" s="142">
        <f t="shared" ref="BE225:BE237" si="14">IF(N225="základní",J225,0)</f>
        <v>0</v>
      </c>
      <c r="BF225" s="142">
        <f t="shared" ref="BF225:BF237" si="15">IF(N225="snížená",J225,0)</f>
        <v>0</v>
      </c>
      <c r="BG225" s="142">
        <f t="shared" ref="BG225:BG237" si="16">IF(N225="zákl. přenesená",J225,0)</f>
        <v>0</v>
      </c>
      <c r="BH225" s="142">
        <f t="shared" ref="BH225:BH237" si="17">IF(N225="sníž. přenesená",J225,0)</f>
        <v>0</v>
      </c>
      <c r="BI225" s="142">
        <f t="shared" ref="BI225:BI237" si="18">IF(N225="nulová",J225,0)</f>
        <v>0</v>
      </c>
      <c r="BJ225" s="17" t="s">
        <v>86</v>
      </c>
      <c r="BK225" s="142">
        <f t="shared" ref="BK225:BK237" si="19">ROUND(I225*H225,2)</f>
        <v>0</v>
      </c>
      <c r="BL225" s="17" t="s">
        <v>193</v>
      </c>
      <c r="BM225" s="141" t="s">
        <v>1157</v>
      </c>
    </row>
    <row r="226" spans="2:65" s="1" customFormat="1" ht="16.5" customHeight="1" x14ac:dyDescent="0.2">
      <c r="B226" s="33"/>
      <c r="C226" s="164" t="s">
        <v>377</v>
      </c>
      <c r="D226" s="164" t="s">
        <v>213</v>
      </c>
      <c r="E226" s="165" t="s">
        <v>436</v>
      </c>
      <c r="F226" s="166" t="s">
        <v>437</v>
      </c>
      <c r="G226" s="167" t="s">
        <v>204</v>
      </c>
      <c r="H226" s="168">
        <v>3</v>
      </c>
      <c r="I226" s="169"/>
      <c r="J226" s="170">
        <f t="shared" si="10"/>
        <v>0</v>
      </c>
      <c r="K226" s="166" t="s">
        <v>192</v>
      </c>
      <c r="L226" s="171"/>
      <c r="M226" s="172" t="s">
        <v>35</v>
      </c>
      <c r="N226" s="173" t="s">
        <v>50</v>
      </c>
      <c r="P226" s="139">
        <f t="shared" si="11"/>
        <v>0</v>
      </c>
      <c r="Q226" s="139">
        <v>0</v>
      </c>
      <c r="R226" s="139">
        <f t="shared" si="12"/>
        <v>0</v>
      </c>
      <c r="S226" s="139">
        <v>0</v>
      </c>
      <c r="T226" s="140">
        <f t="shared" si="13"/>
        <v>0</v>
      </c>
      <c r="AR226" s="141" t="s">
        <v>395</v>
      </c>
      <c r="AT226" s="141" t="s">
        <v>213</v>
      </c>
      <c r="AU226" s="141" t="s">
        <v>88</v>
      </c>
      <c r="AY226" s="17" t="s">
        <v>187</v>
      </c>
      <c r="BE226" s="142">
        <f t="shared" si="14"/>
        <v>0</v>
      </c>
      <c r="BF226" s="142">
        <f t="shared" si="15"/>
        <v>0</v>
      </c>
      <c r="BG226" s="142">
        <f t="shared" si="16"/>
        <v>0</v>
      </c>
      <c r="BH226" s="142">
        <f t="shared" si="17"/>
        <v>0</v>
      </c>
      <c r="BI226" s="142">
        <f t="shared" si="18"/>
        <v>0</v>
      </c>
      <c r="BJ226" s="17" t="s">
        <v>86</v>
      </c>
      <c r="BK226" s="142">
        <f t="shared" si="19"/>
        <v>0</v>
      </c>
      <c r="BL226" s="17" t="s">
        <v>395</v>
      </c>
      <c r="BM226" s="141" t="s">
        <v>1158</v>
      </c>
    </row>
    <row r="227" spans="2:65" s="1" customFormat="1" ht="21.75" customHeight="1" x14ac:dyDescent="0.2">
      <c r="B227" s="33"/>
      <c r="C227" s="130" t="s">
        <v>383</v>
      </c>
      <c r="D227" s="130" t="s">
        <v>188</v>
      </c>
      <c r="E227" s="131" t="s">
        <v>440</v>
      </c>
      <c r="F227" s="132" t="s">
        <v>441</v>
      </c>
      <c r="G227" s="133" t="s">
        <v>204</v>
      </c>
      <c r="H227" s="134">
        <v>3</v>
      </c>
      <c r="I227" s="135"/>
      <c r="J227" s="136">
        <f t="shared" si="10"/>
        <v>0</v>
      </c>
      <c r="K227" s="132" t="s">
        <v>192</v>
      </c>
      <c r="L227" s="33"/>
      <c r="M227" s="137" t="s">
        <v>35</v>
      </c>
      <c r="N227" s="138" t="s">
        <v>50</v>
      </c>
      <c r="P227" s="139">
        <f t="shared" si="11"/>
        <v>0</v>
      </c>
      <c r="Q227" s="139">
        <v>0</v>
      </c>
      <c r="R227" s="139">
        <f t="shared" si="12"/>
        <v>0</v>
      </c>
      <c r="S227" s="139">
        <v>0</v>
      </c>
      <c r="T227" s="140">
        <f t="shared" si="13"/>
        <v>0</v>
      </c>
      <c r="AR227" s="141" t="s">
        <v>193</v>
      </c>
      <c r="AT227" s="141" t="s">
        <v>188</v>
      </c>
      <c r="AU227" s="141" t="s">
        <v>88</v>
      </c>
      <c r="AY227" s="17" t="s">
        <v>187</v>
      </c>
      <c r="BE227" s="142">
        <f t="shared" si="14"/>
        <v>0</v>
      </c>
      <c r="BF227" s="142">
        <f t="shared" si="15"/>
        <v>0</v>
      </c>
      <c r="BG227" s="142">
        <f t="shared" si="16"/>
        <v>0</v>
      </c>
      <c r="BH227" s="142">
        <f t="shared" si="17"/>
        <v>0</v>
      </c>
      <c r="BI227" s="142">
        <f t="shared" si="18"/>
        <v>0</v>
      </c>
      <c r="BJ227" s="17" t="s">
        <v>86</v>
      </c>
      <c r="BK227" s="142">
        <f t="shared" si="19"/>
        <v>0</v>
      </c>
      <c r="BL227" s="17" t="s">
        <v>193</v>
      </c>
      <c r="BM227" s="141" t="s">
        <v>1159</v>
      </c>
    </row>
    <row r="228" spans="2:65" s="1" customFormat="1" ht="16.5" customHeight="1" x14ac:dyDescent="0.2">
      <c r="B228" s="33"/>
      <c r="C228" s="164" t="s">
        <v>388</v>
      </c>
      <c r="D228" s="164" t="s">
        <v>213</v>
      </c>
      <c r="E228" s="165" t="s">
        <v>444</v>
      </c>
      <c r="F228" s="166" t="s">
        <v>445</v>
      </c>
      <c r="G228" s="167" t="s">
        <v>204</v>
      </c>
      <c r="H228" s="168">
        <v>3</v>
      </c>
      <c r="I228" s="169"/>
      <c r="J228" s="170">
        <f t="shared" si="10"/>
        <v>0</v>
      </c>
      <c r="K228" s="166" t="s">
        <v>192</v>
      </c>
      <c r="L228" s="171"/>
      <c r="M228" s="172" t="s">
        <v>35</v>
      </c>
      <c r="N228" s="173" t="s">
        <v>50</v>
      </c>
      <c r="P228" s="139">
        <f t="shared" si="11"/>
        <v>0</v>
      </c>
      <c r="Q228" s="139">
        <v>0</v>
      </c>
      <c r="R228" s="139">
        <f t="shared" si="12"/>
        <v>0</v>
      </c>
      <c r="S228" s="139">
        <v>0</v>
      </c>
      <c r="T228" s="140">
        <f t="shared" si="13"/>
        <v>0</v>
      </c>
      <c r="AR228" s="141" t="s">
        <v>216</v>
      </c>
      <c r="AT228" s="141" t="s">
        <v>213</v>
      </c>
      <c r="AU228" s="141" t="s">
        <v>88</v>
      </c>
      <c r="AY228" s="17" t="s">
        <v>187</v>
      </c>
      <c r="BE228" s="142">
        <f t="shared" si="14"/>
        <v>0</v>
      </c>
      <c r="BF228" s="142">
        <f t="shared" si="15"/>
        <v>0</v>
      </c>
      <c r="BG228" s="142">
        <f t="shared" si="16"/>
        <v>0</v>
      </c>
      <c r="BH228" s="142">
        <f t="shared" si="17"/>
        <v>0</v>
      </c>
      <c r="BI228" s="142">
        <f t="shared" si="18"/>
        <v>0</v>
      </c>
      <c r="BJ228" s="17" t="s">
        <v>86</v>
      </c>
      <c r="BK228" s="142">
        <f t="shared" si="19"/>
        <v>0</v>
      </c>
      <c r="BL228" s="17" t="s">
        <v>217</v>
      </c>
      <c r="BM228" s="141" t="s">
        <v>1160</v>
      </c>
    </row>
    <row r="229" spans="2:65" s="1" customFormat="1" ht="16.5" customHeight="1" x14ac:dyDescent="0.2">
      <c r="B229" s="33"/>
      <c r="C229" s="164" t="s">
        <v>392</v>
      </c>
      <c r="D229" s="164" t="s">
        <v>213</v>
      </c>
      <c r="E229" s="165" t="s">
        <v>448</v>
      </c>
      <c r="F229" s="166" t="s">
        <v>449</v>
      </c>
      <c r="G229" s="167" t="s">
        <v>204</v>
      </c>
      <c r="H229" s="168">
        <v>3</v>
      </c>
      <c r="I229" s="169"/>
      <c r="J229" s="170">
        <f t="shared" si="10"/>
        <v>0</v>
      </c>
      <c r="K229" s="166" t="s">
        <v>192</v>
      </c>
      <c r="L229" s="171"/>
      <c r="M229" s="172" t="s">
        <v>35</v>
      </c>
      <c r="N229" s="173" t="s">
        <v>50</v>
      </c>
      <c r="P229" s="139">
        <f t="shared" si="11"/>
        <v>0</v>
      </c>
      <c r="Q229" s="139">
        <v>0</v>
      </c>
      <c r="R229" s="139">
        <f t="shared" si="12"/>
        <v>0</v>
      </c>
      <c r="S229" s="139">
        <v>0</v>
      </c>
      <c r="T229" s="140">
        <f t="shared" si="13"/>
        <v>0</v>
      </c>
      <c r="AR229" s="141" t="s">
        <v>216</v>
      </c>
      <c r="AT229" s="141" t="s">
        <v>213</v>
      </c>
      <c r="AU229" s="141" t="s">
        <v>88</v>
      </c>
      <c r="AY229" s="17" t="s">
        <v>187</v>
      </c>
      <c r="BE229" s="142">
        <f t="shared" si="14"/>
        <v>0</v>
      </c>
      <c r="BF229" s="142">
        <f t="shared" si="15"/>
        <v>0</v>
      </c>
      <c r="BG229" s="142">
        <f t="shared" si="16"/>
        <v>0</v>
      </c>
      <c r="BH229" s="142">
        <f t="shared" si="17"/>
        <v>0</v>
      </c>
      <c r="BI229" s="142">
        <f t="shared" si="18"/>
        <v>0</v>
      </c>
      <c r="BJ229" s="17" t="s">
        <v>86</v>
      </c>
      <c r="BK229" s="142">
        <f t="shared" si="19"/>
        <v>0</v>
      </c>
      <c r="BL229" s="17" t="s">
        <v>217</v>
      </c>
      <c r="BM229" s="141" t="s">
        <v>1161</v>
      </c>
    </row>
    <row r="230" spans="2:65" s="1" customFormat="1" ht="16.5" customHeight="1" x14ac:dyDescent="0.2">
      <c r="B230" s="33"/>
      <c r="C230" s="130" t="s">
        <v>398</v>
      </c>
      <c r="D230" s="130" t="s">
        <v>188</v>
      </c>
      <c r="E230" s="131" t="s">
        <v>452</v>
      </c>
      <c r="F230" s="132" t="s">
        <v>453</v>
      </c>
      <c r="G230" s="133" t="s">
        <v>204</v>
      </c>
      <c r="H230" s="134">
        <v>3</v>
      </c>
      <c r="I230" s="135"/>
      <c r="J230" s="136">
        <f t="shared" si="10"/>
        <v>0</v>
      </c>
      <c r="K230" s="132" t="s">
        <v>192</v>
      </c>
      <c r="L230" s="33"/>
      <c r="M230" s="137" t="s">
        <v>35</v>
      </c>
      <c r="N230" s="138" t="s">
        <v>50</v>
      </c>
      <c r="P230" s="139">
        <f t="shared" si="11"/>
        <v>0</v>
      </c>
      <c r="Q230" s="139">
        <v>0</v>
      </c>
      <c r="R230" s="139">
        <f t="shared" si="12"/>
        <v>0</v>
      </c>
      <c r="S230" s="139">
        <v>0</v>
      </c>
      <c r="T230" s="140">
        <f t="shared" si="13"/>
        <v>0</v>
      </c>
      <c r="AR230" s="141" t="s">
        <v>193</v>
      </c>
      <c r="AT230" s="141" t="s">
        <v>188</v>
      </c>
      <c r="AU230" s="141" t="s">
        <v>88</v>
      </c>
      <c r="AY230" s="17" t="s">
        <v>187</v>
      </c>
      <c r="BE230" s="142">
        <f t="shared" si="14"/>
        <v>0</v>
      </c>
      <c r="BF230" s="142">
        <f t="shared" si="15"/>
        <v>0</v>
      </c>
      <c r="BG230" s="142">
        <f t="shared" si="16"/>
        <v>0</v>
      </c>
      <c r="BH230" s="142">
        <f t="shared" si="17"/>
        <v>0</v>
      </c>
      <c r="BI230" s="142">
        <f t="shared" si="18"/>
        <v>0</v>
      </c>
      <c r="BJ230" s="17" t="s">
        <v>86</v>
      </c>
      <c r="BK230" s="142">
        <f t="shared" si="19"/>
        <v>0</v>
      </c>
      <c r="BL230" s="17" t="s">
        <v>193</v>
      </c>
      <c r="BM230" s="141" t="s">
        <v>1162</v>
      </c>
    </row>
    <row r="231" spans="2:65" s="1" customFormat="1" ht="16.5" customHeight="1" x14ac:dyDescent="0.2">
      <c r="B231" s="33"/>
      <c r="C231" s="164" t="s">
        <v>403</v>
      </c>
      <c r="D231" s="164" t="s">
        <v>213</v>
      </c>
      <c r="E231" s="165" t="s">
        <v>456</v>
      </c>
      <c r="F231" s="166" t="s">
        <v>457</v>
      </c>
      <c r="G231" s="167" t="s">
        <v>204</v>
      </c>
      <c r="H231" s="168">
        <v>3</v>
      </c>
      <c r="I231" s="169"/>
      <c r="J231" s="170">
        <f t="shared" si="10"/>
        <v>0</v>
      </c>
      <c r="K231" s="166" t="s">
        <v>192</v>
      </c>
      <c r="L231" s="171"/>
      <c r="M231" s="172" t="s">
        <v>35</v>
      </c>
      <c r="N231" s="173" t="s">
        <v>50</v>
      </c>
      <c r="P231" s="139">
        <f t="shared" si="11"/>
        <v>0</v>
      </c>
      <c r="Q231" s="139">
        <v>0</v>
      </c>
      <c r="R231" s="139">
        <f t="shared" si="12"/>
        <v>0</v>
      </c>
      <c r="S231" s="139">
        <v>0</v>
      </c>
      <c r="T231" s="140">
        <f t="shared" si="13"/>
        <v>0</v>
      </c>
      <c r="AR231" s="141" t="s">
        <v>216</v>
      </c>
      <c r="AT231" s="141" t="s">
        <v>213</v>
      </c>
      <c r="AU231" s="141" t="s">
        <v>88</v>
      </c>
      <c r="AY231" s="17" t="s">
        <v>187</v>
      </c>
      <c r="BE231" s="142">
        <f t="shared" si="14"/>
        <v>0</v>
      </c>
      <c r="BF231" s="142">
        <f t="shared" si="15"/>
        <v>0</v>
      </c>
      <c r="BG231" s="142">
        <f t="shared" si="16"/>
        <v>0</v>
      </c>
      <c r="BH231" s="142">
        <f t="shared" si="17"/>
        <v>0</v>
      </c>
      <c r="BI231" s="142">
        <f t="shared" si="18"/>
        <v>0</v>
      </c>
      <c r="BJ231" s="17" t="s">
        <v>86</v>
      </c>
      <c r="BK231" s="142">
        <f t="shared" si="19"/>
        <v>0</v>
      </c>
      <c r="BL231" s="17" t="s">
        <v>217</v>
      </c>
      <c r="BM231" s="141" t="s">
        <v>1163</v>
      </c>
    </row>
    <row r="232" spans="2:65" s="1" customFormat="1" ht="16.5" customHeight="1" x14ac:dyDescent="0.2">
      <c r="B232" s="33"/>
      <c r="C232" s="130" t="s">
        <v>407</v>
      </c>
      <c r="D232" s="130" t="s">
        <v>188</v>
      </c>
      <c r="E232" s="131" t="s">
        <v>460</v>
      </c>
      <c r="F232" s="132" t="s">
        <v>461</v>
      </c>
      <c r="G232" s="133" t="s">
        <v>204</v>
      </c>
      <c r="H232" s="134">
        <v>6</v>
      </c>
      <c r="I232" s="135"/>
      <c r="J232" s="136">
        <f t="shared" si="10"/>
        <v>0</v>
      </c>
      <c r="K232" s="132" t="s">
        <v>192</v>
      </c>
      <c r="L232" s="33"/>
      <c r="M232" s="137" t="s">
        <v>35</v>
      </c>
      <c r="N232" s="138" t="s">
        <v>50</v>
      </c>
      <c r="P232" s="139">
        <f t="shared" si="11"/>
        <v>0</v>
      </c>
      <c r="Q232" s="139">
        <v>0</v>
      </c>
      <c r="R232" s="139">
        <f t="shared" si="12"/>
        <v>0</v>
      </c>
      <c r="S232" s="139">
        <v>0</v>
      </c>
      <c r="T232" s="140">
        <f t="shared" si="13"/>
        <v>0</v>
      </c>
      <c r="AR232" s="141" t="s">
        <v>193</v>
      </c>
      <c r="AT232" s="141" t="s">
        <v>188</v>
      </c>
      <c r="AU232" s="141" t="s">
        <v>88</v>
      </c>
      <c r="AY232" s="17" t="s">
        <v>187</v>
      </c>
      <c r="BE232" s="142">
        <f t="shared" si="14"/>
        <v>0</v>
      </c>
      <c r="BF232" s="142">
        <f t="shared" si="15"/>
        <v>0</v>
      </c>
      <c r="BG232" s="142">
        <f t="shared" si="16"/>
        <v>0</v>
      </c>
      <c r="BH232" s="142">
        <f t="shared" si="17"/>
        <v>0</v>
      </c>
      <c r="BI232" s="142">
        <f t="shared" si="18"/>
        <v>0</v>
      </c>
      <c r="BJ232" s="17" t="s">
        <v>86</v>
      </c>
      <c r="BK232" s="142">
        <f t="shared" si="19"/>
        <v>0</v>
      </c>
      <c r="BL232" s="17" t="s">
        <v>193</v>
      </c>
      <c r="BM232" s="141" t="s">
        <v>1164</v>
      </c>
    </row>
    <row r="233" spans="2:65" s="1" customFormat="1" ht="21.75" customHeight="1" x14ac:dyDescent="0.2">
      <c r="B233" s="33"/>
      <c r="C233" s="164" t="s">
        <v>412</v>
      </c>
      <c r="D233" s="164" t="s">
        <v>213</v>
      </c>
      <c r="E233" s="165" t="s">
        <v>464</v>
      </c>
      <c r="F233" s="166" t="s">
        <v>465</v>
      </c>
      <c r="G233" s="167" t="s">
        <v>466</v>
      </c>
      <c r="H233" s="168">
        <v>3</v>
      </c>
      <c r="I233" s="169"/>
      <c r="J233" s="170">
        <f t="shared" si="10"/>
        <v>0</v>
      </c>
      <c r="K233" s="166" t="s">
        <v>192</v>
      </c>
      <c r="L233" s="171"/>
      <c r="M233" s="172" t="s">
        <v>35</v>
      </c>
      <c r="N233" s="173" t="s">
        <v>50</v>
      </c>
      <c r="P233" s="139">
        <f t="shared" si="11"/>
        <v>0</v>
      </c>
      <c r="Q233" s="139">
        <v>0</v>
      </c>
      <c r="R233" s="139">
        <f t="shared" si="12"/>
        <v>0</v>
      </c>
      <c r="S233" s="139">
        <v>0</v>
      </c>
      <c r="T233" s="140">
        <f t="shared" si="13"/>
        <v>0</v>
      </c>
      <c r="AR233" s="141" t="s">
        <v>216</v>
      </c>
      <c r="AT233" s="141" t="s">
        <v>213</v>
      </c>
      <c r="AU233" s="141" t="s">
        <v>88</v>
      </c>
      <c r="AY233" s="17" t="s">
        <v>187</v>
      </c>
      <c r="BE233" s="142">
        <f t="shared" si="14"/>
        <v>0</v>
      </c>
      <c r="BF233" s="142">
        <f t="shared" si="15"/>
        <v>0</v>
      </c>
      <c r="BG233" s="142">
        <f t="shared" si="16"/>
        <v>0</v>
      </c>
      <c r="BH233" s="142">
        <f t="shared" si="17"/>
        <v>0</v>
      </c>
      <c r="BI233" s="142">
        <f t="shared" si="18"/>
        <v>0</v>
      </c>
      <c r="BJ233" s="17" t="s">
        <v>86</v>
      </c>
      <c r="BK233" s="142">
        <f t="shared" si="19"/>
        <v>0</v>
      </c>
      <c r="BL233" s="17" t="s">
        <v>217</v>
      </c>
      <c r="BM233" s="141" t="s">
        <v>1165</v>
      </c>
    </row>
    <row r="234" spans="2:65" s="1" customFormat="1" ht="16.5" customHeight="1" x14ac:dyDescent="0.2">
      <c r="B234" s="33"/>
      <c r="C234" s="130" t="s">
        <v>417</v>
      </c>
      <c r="D234" s="130" t="s">
        <v>188</v>
      </c>
      <c r="E234" s="131" t="s">
        <v>469</v>
      </c>
      <c r="F234" s="132" t="s">
        <v>470</v>
      </c>
      <c r="G234" s="133" t="s">
        <v>204</v>
      </c>
      <c r="H234" s="134">
        <v>3</v>
      </c>
      <c r="I234" s="135"/>
      <c r="J234" s="136">
        <f t="shared" si="10"/>
        <v>0</v>
      </c>
      <c r="K234" s="132" t="s">
        <v>192</v>
      </c>
      <c r="L234" s="33"/>
      <c r="M234" s="137" t="s">
        <v>35</v>
      </c>
      <c r="N234" s="138" t="s">
        <v>50</v>
      </c>
      <c r="P234" s="139">
        <f t="shared" si="11"/>
        <v>0</v>
      </c>
      <c r="Q234" s="139">
        <v>0</v>
      </c>
      <c r="R234" s="139">
        <f t="shared" si="12"/>
        <v>0</v>
      </c>
      <c r="S234" s="139">
        <v>0</v>
      </c>
      <c r="T234" s="140">
        <f t="shared" si="13"/>
        <v>0</v>
      </c>
      <c r="AR234" s="141" t="s">
        <v>193</v>
      </c>
      <c r="AT234" s="141" t="s">
        <v>188</v>
      </c>
      <c r="AU234" s="141" t="s">
        <v>88</v>
      </c>
      <c r="AY234" s="17" t="s">
        <v>187</v>
      </c>
      <c r="BE234" s="142">
        <f t="shared" si="14"/>
        <v>0</v>
      </c>
      <c r="BF234" s="142">
        <f t="shared" si="15"/>
        <v>0</v>
      </c>
      <c r="BG234" s="142">
        <f t="shared" si="16"/>
        <v>0</v>
      </c>
      <c r="BH234" s="142">
        <f t="shared" si="17"/>
        <v>0</v>
      </c>
      <c r="BI234" s="142">
        <f t="shared" si="18"/>
        <v>0</v>
      </c>
      <c r="BJ234" s="17" t="s">
        <v>86</v>
      </c>
      <c r="BK234" s="142">
        <f t="shared" si="19"/>
        <v>0</v>
      </c>
      <c r="BL234" s="17" t="s">
        <v>193</v>
      </c>
      <c r="BM234" s="141" t="s">
        <v>1166</v>
      </c>
    </row>
    <row r="235" spans="2:65" s="1" customFormat="1" ht="16.5" customHeight="1" x14ac:dyDescent="0.2">
      <c r="B235" s="33"/>
      <c r="C235" s="164" t="s">
        <v>421</v>
      </c>
      <c r="D235" s="164" t="s">
        <v>213</v>
      </c>
      <c r="E235" s="165" t="s">
        <v>473</v>
      </c>
      <c r="F235" s="166" t="s">
        <v>474</v>
      </c>
      <c r="G235" s="167" t="s">
        <v>204</v>
      </c>
      <c r="H235" s="168">
        <v>3</v>
      </c>
      <c r="I235" s="169"/>
      <c r="J235" s="170">
        <f t="shared" si="10"/>
        <v>0</v>
      </c>
      <c r="K235" s="166" t="s">
        <v>192</v>
      </c>
      <c r="L235" s="171"/>
      <c r="M235" s="172" t="s">
        <v>35</v>
      </c>
      <c r="N235" s="173" t="s">
        <v>50</v>
      </c>
      <c r="P235" s="139">
        <f t="shared" si="11"/>
        <v>0</v>
      </c>
      <c r="Q235" s="139">
        <v>0</v>
      </c>
      <c r="R235" s="139">
        <f t="shared" si="12"/>
        <v>0</v>
      </c>
      <c r="S235" s="139">
        <v>0</v>
      </c>
      <c r="T235" s="140">
        <f t="shared" si="13"/>
        <v>0</v>
      </c>
      <c r="AR235" s="141" t="s">
        <v>216</v>
      </c>
      <c r="AT235" s="141" t="s">
        <v>213</v>
      </c>
      <c r="AU235" s="141" t="s">
        <v>88</v>
      </c>
      <c r="AY235" s="17" t="s">
        <v>187</v>
      </c>
      <c r="BE235" s="142">
        <f t="shared" si="14"/>
        <v>0</v>
      </c>
      <c r="BF235" s="142">
        <f t="shared" si="15"/>
        <v>0</v>
      </c>
      <c r="BG235" s="142">
        <f t="shared" si="16"/>
        <v>0</v>
      </c>
      <c r="BH235" s="142">
        <f t="shared" si="17"/>
        <v>0</v>
      </c>
      <c r="BI235" s="142">
        <f t="shared" si="18"/>
        <v>0</v>
      </c>
      <c r="BJ235" s="17" t="s">
        <v>86</v>
      </c>
      <c r="BK235" s="142">
        <f t="shared" si="19"/>
        <v>0</v>
      </c>
      <c r="BL235" s="17" t="s">
        <v>217</v>
      </c>
      <c r="BM235" s="141" t="s">
        <v>1167</v>
      </c>
    </row>
    <row r="236" spans="2:65" s="1" customFormat="1" ht="16.5" customHeight="1" x14ac:dyDescent="0.2">
      <c r="B236" s="33"/>
      <c r="C236" s="164" t="s">
        <v>425</v>
      </c>
      <c r="D236" s="164" t="s">
        <v>213</v>
      </c>
      <c r="E236" s="165" t="s">
        <v>477</v>
      </c>
      <c r="F236" s="166" t="s">
        <v>478</v>
      </c>
      <c r="G236" s="167" t="s">
        <v>204</v>
      </c>
      <c r="H236" s="168">
        <v>3</v>
      </c>
      <c r="I236" s="169"/>
      <c r="J236" s="170">
        <f t="shared" si="10"/>
        <v>0</v>
      </c>
      <c r="K236" s="166" t="s">
        <v>192</v>
      </c>
      <c r="L236" s="171"/>
      <c r="M236" s="172" t="s">
        <v>35</v>
      </c>
      <c r="N236" s="173" t="s">
        <v>50</v>
      </c>
      <c r="P236" s="139">
        <f t="shared" si="11"/>
        <v>0</v>
      </c>
      <c r="Q236" s="139">
        <v>0</v>
      </c>
      <c r="R236" s="139">
        <f t="shared" si="12"/>
        <v>0</v>
      </c>
      <c r="S236" s="139">
        <v>0</v>
      </c>
      <c r="T236" s="140">
        <f t="shared" si="13"/>
        <v>0</v>
      </c>
      <c r="AR236" s="141" t="s">
        <v>216</v>
      </c>
      <c r="AT236" s="141" t="s">
        <v>213</v>
      </c>
      <c r="AU236" s="141" t="s">
        <v>88</v>
      </c>
      <c r="AY236" s="17" t="s">
        <v>187</v>
      </c>
      <c r="BE236" s="142">
        <f t="shared" si="14"/>
        <v>0</v>
      </c>
      <c r="BF236" s="142">
        <f t="shared" si="15"/>
        <v>0</v>
      </c>
      <c r="BG236" s="142">
        <f t="shared" si="16"/>
        <v>0</v>
      </c>
      <c r="BH236" s="142">
        <f t="shared" si="17"/>
        <v>0</v>
      </c>
      <c r="BI236" s="142">
        <f t="shared" si="18"/>
        <v>0</v>
      </c>
      <c r="BJ236" s="17" t="s">
        <v>86</v>
      </c>
      <c r="BK236" s="142">
        <f t="shared" si="19"/>
        <v>0</v>
      </c>
      <c r="BL236" s="17" t="s">
        <v>217</v>
      </c>
      <c r="BM236" s="141" t="s">
        <v>1168</v>
      </c>
    </row>
    <row r="237" spans="2:65" s="1" customFormat="1" ht="16.5" customHeight="1" x14ac:dyDescent="0.2">
      <c r="B237" s="33"/>
      <c r="C237" s="164" t="s">
        <v>431</v>
      </c>
      <c r="D237" s="164" t="s">
        <v>213</v>
      </c>
      <c r="E237" s="165" t="s">
        <v>481</v>
      </c>
      <c r="F237" s="166" t="s">
        <v>482</v>
      </c>
      <c r="G237" s="167" t="s">
        <v>204</v>
      </c>
      <c r="H237" s="168">
        <v>1</v>
      </c>
      <c r="I237" s="169"/>
      <c r="J237" s="170">
        <f t="shared" si="10"/>
        <v>0</v>
      </c>
      <c r="K237" s="166" t="s">
        <v>192</v>
      </c>
      <c r="L237" s="171"/>
      <c r="M237" s="172" t="s">
        <v>35</v>
      </c>
      <c r="N237" s="173" t="s">
        <v>50</v>
      </c>
      <c r="P237" s="139">
        <f t="shared" si="11"/>
        <v>0</v>
      </c>
      <c r="Q237" s="139">
        <v>0</v>
      </c>
      <c r="R237" s="139">
        <f t="shared" si="12"/>
        <v>0</v>
      </c>
      <c r="S237" s="139">
        <v>0</v>
      </c>
      <c r="T237" s="140">
        <f t="shared" si="13"/>
        <v>0</v>
      </c>
      <c r="AR237" s="141" t="s">
        <v>216</v>
      </c>
      <c r="AT237" s="141" t="s">
        <v>213</v>
      </c>
      <c r="AU237" s="141" t="s">
        <v>88</v>
      </c>
      <c r="AY237" s="17" t="s">
        <v>187</v>
      </c>
      <c r="BE237" s="142">
        <f t="shared" si="14"/>
        <v>0</v>
      </c>
      <c r="BF237" s="142">
        <f t="shared" si="15"/>
        <v>0</v>
      </c>
      <c r="BG237" s="142">
        <f t="shared" si="16"/>
        <v>0</v>
      </c>
      <c r="BH237" s="142">
        <f t="shared" si="17"/>
        <v>0</v>
      </c>
      <c r="BI237" s="142">
        <f t="shared" si="18"/>
        <v>0</v>
      </c>
      <c r="BJ237" s="17" t="s">
        <v>86</v>
      </c>
      <c r="BK237" s="142">
        <f t="shared" si="19"/>
        <v>0</v>
      </c>
      <c r="BL237" s="17" t="s">
        <v>217</v>
      </c>
      <c r="BM237" s="141" t="s">
        <v>1169</v>
      </c>
    </row>
    <row r="238" spans="2:65" s="11" customFormat="1" ht="22.9" customHeight="1" x14ac:dyDescent="0.2">
      <c r="B238" s="120"/>
      <c r="D238" s="121" t="s">
        <v>78</v>
      </c>
      <c r="E238" s="174" t="s">
        <v>484</v>
      </c>
      <c r="F238" s="174" t="s">
        <v>485</v>
      </c>
      <c r="I238" s="123"/>
      <c r="J238" s="175">
        <f>BK238</f>
        <v>0</v>
      </c>
      <c r="L238" s="120"/>
      <c r="M238" s="125"/>
      <c r="P238" s="126">
        <f>SUM(P239:P247)</f>
        <v>0</v>
      </c>
      <c r="R238" s="126">
        <f>SUM(R239:R247)</f>
        <v>0</v>
      </c>
      <c r="T238" s="127">
        <f>SUM(T239:T247)</f>
        <v>0</v>
      </c>
      <c r="AR238" s="121" t="s">
        <v>86</v>
      </c>
      <c r="AT238" s="128" t="s">
        <v>78</v>
      </c>
      <c r="AU238" s="128" t="s">
        <v>86</v>
      </c>
      <c r="AY238" s="121" t="s">
        <v>187</v>
      </c>
      <c r="BK238" s="129">
        <f>SUM(BK239:BK247)</f>
        <v>0</v>
      </c>
    </row>
    <row r="239" spans="2:65" s="1" customFormat="1" ht="16.5" customHeight="1" x14ac:dyDescent="0.2">
      <c r="B239" s="33"/>
      <c r="C239" s="130" t="s">
        <v>435</v>
      </c>
      <c r="D239" s="130" t="s">
        <v>188</v>
      </c>
      <c r="E239" s="131" t="s">
        <v>487</v>
      </c>
      <c r="F239" s="132" t="s">
        <v>488</v>
      </c>
      <c r="G239" s="133" t="s">
        <v>204</v>
      </c>
      <c r="H239" s="134">
        <v>2</v>
      </c>
      <c r="I239" s="135"/>
      <c r="J239" s="136">
        <f t="shared" ref="J239:J247" si="20">ROUND(I239*H239,2)</f>
        <v>0</v>
      </c>
      <c r="K239" s="132" t="s">
        <v>192</v>
      </c>
      <c r="L239" s="33"/>
      <c r="M239" s="137" t="s">
        <v>35</v>
      </c>
      <c r="N239" s="138" t="s">
        <v>50</v>
      </c>
      <c r="P239" s="139">
        <f t="shared" ref="P239:P247" si="21">O239*H239</f>
        <v>0</v>
      </c>
      <c r="Q239" s="139">
        <v>0</v>
      </c>
      <c r="R239" s="139">
        <f t="shared" ref="R239:R247" si="22">Q239*H239</f>
        <v>0</v>
      </c>
      <c r="S239" s="139">
        <v>0</v>
      </c>
      <c r="T239" s="140">
        <f t="shared" ref="T239:T247" si="23">S239*H239</f>
        <v>0</v>
      </c>
      <c r="AR239" s="141" t="s">
        <v>205</v>
      </c>
      <c r="AT239" s="141" t="s">
        <v>188</v>
      </c>
      <c r="AU239" s="141" t="s">
        <v>88</v>
      </c>
      <c r="AY239" s="17" t="s">
        <v>187</v>
      </c>
      <c r="BE239" s="142">
        <f t="shared" ref="BE239:BE247" si="24">IF(N239="základní",J239,0)</f>
        <v>0</v>
      </c>
      <c r="BF239" s="142">
        <f t="shared" ref="BF239:BF247" si="25">IF(N239="snížená",J239,0)</f>
        <v>0</v>
      </c>
      <c r="BG239" s="142">
        <f t="shared" ref="BG239:BG247" si="26">IF(N239="zákl. přenesená",J239,0)</f>
        <v>0</v>
      </c>
      <c r="BH239" s="142">
        <f t="shared" ref="BH239:BH247" si="27">IF(N239="sníž. přenesená",J239,0)</f>
        <v>0</v>
      </c>
      <c r="BI239" s="142">
        <f t="shared" ref="BI239:BI247" si="28">IF(N239="nulová",J239,0)</f>
        <v>0</v>
      </c>
      <c r="BJ239" s="17" t="s">
        <v>86</v>
      </c>
      <c r="BK239" s="142">
        <f t="shared" ref="BK239:BK247" si="29">ROUND(I239*H239,2)</f>
        <v>0</v>
      </c>
      <c r="BL239" s="17" t="s">
        <v>205</v>
      </c>
      <c r="BM239" s="141" t="s">
        <v>1170</v>
      </c>
    </row>
    <row r="240" spans="2:65" s="1" customFormat="1" ht="44.25" customHeight="1" x14ac:dyDescent="0.2">
      <c r="B240" s="33"/>
      <c r="C240" s="130" t="s">
        <v>439</v>
      </c>
      <c r="D240" s="130" t="s">
        <v>188</v>
      </c>
      <c r="E240" s="131" t="s">
        <v>1171</v>
      </c>
      <c r="F240" s="132" t="s">
        <v>1172</v>
      </c>
      <c r="G240" s="133" t="s">
        <v>204</v>
      </c>
      <c r="H240" s="134">
        <v>2</v>
      </c>
      <c r="I240" s="135"/>
      <c r="J240" s="136">
        <f t="shared" si="20"/>
        <v>0</v>
      </c>
      <c r="K240" s="132" t="s">
        <v>192</v>
      </c>
      <c r="L240" s="33"/>
      <c r="M240" s="137" t="s">
        <v>35</v>
      </c>
      <c r="N240" s="138" t="s">
        <v>50</v>
      </c>
      <c r="P240" s="139">
        <f t="shared" si="21"/>
        <v>0</v>
      </c>
      <c r="Q240" s="139">
        <v>0</v>
      </c>
      <c r="R240" s="139">
        <f t="shared" si="22"/>
        <v>0</v>
      </c>
      <c r="S240" s="139">
        <v>0</v>
      </c>
      <c r="T240" s="140">
        <f t="shared" si="23"/>
        <v>0</v>
      </c>
      <c r="AR240" s="141" t="s">
        <v>193</v>
      </c>
      <c r="AT240" s="141" t="s">
        <v>188</v>
      </c>
      <c r="AU240" s="141" t="s">
        <v>88</v>
      </c>
      <c r="AY240" s="17" t="s">
        <v>187</v>
      </c>
      <c r="BE240" s="142">
        <f t="shared" si="24"/>
        <v>0</v>
      </c>
      <c r="BF240" s="142">
        <f t="shared" si="25"/>
        <v>0</v>
      </c>
      <c r="BG240" s="142">
        <f t="shared" si="26"/>
        <v>0</v>
      </c>
      <c r="BH240" s="142">
        <f t="shared" si="27"/>
        <v>0</v>
      </c>
      <c r="BI240" s="142">
        <f t="shared" si="28"/>
        <v>0</v>
      </c>
      <c r="BJ240" s="17" t="s">
        <v>86</v>
      </c>
      <c r="BK240" s="142">
        <f t="shared" si="29"/>
        <v>0</v>
      </c>
      <c r="BL240" s="17" t="s">
        <v>193</v>
      </c>
      <c r="BM240" s="141" t="s">
        <v>1173</v>
      </c>
    </row>
    <row r="241" spans="2:65" s="1" customFormat="1" ht="16.5" customHeight="1" x14ac:dyDescent="0.2">
      <c r="B241" s="33"/>
      <c r="C241" s="130" t="s">
        <v>443</v>
      </c>
      <c r="D241" s="130" t="s">
        <v>188</v>
      </c>
      <c r="E241" s="131" t="s">
        <v>494</v>
      </c>
      <c r="F241" s="132" t="s">
        <v>495</v>
      </c>
      <c r="G241" s="133" t="s">
        <v>204</v>
      </c>
      <c r="H241" s="134">
        <v>4</v>
      </c>
      <c r="I241" s="135"/>
      <c r="J241" s="136">
        <f t="shared" si="20"/>
        <v>0</v>
      </c>
      <c r="K241" s="132" t="s">
        <v>192</v>
      </c>
      <c r="L241" s="33"/>
      <c r="M241" s="137" t="s">
        <v>35</v>
      </c>
      <c r="N241" s="138" t="s">
        <v>50</v>
      </c>
      <c r="P241" s="139">
        <f t="shared" si="21"/>
        <v>0</v>
      </c>
      <c r="Q241" s="139">
        <v>0</v>
      </c>
      <c r="R241" s="139">
        <f t="shared" si="22"/>
        <v>0</v>
      </c>
      <c r="S241" s="139">
        <v>0</v>
      </c>
      <c r="T241" s="140">
        <f t="shared" si="23"/>
        <v>0</v>
      </c>
      <c r="AR241" s="141" t="s">
        <v>193</v>
      </c>
      <c r="AT241" s="141" t="s">
        <v>188</v>
      </c>
      <c r="AU241" s="141" t="s">
        <v>88</v>
      </c>
      <c r="AY241" s="17" t="s">
        <v>187</v>
      </c>
      <c r="BE241" s="142">
        <f t="shared" si="24"/>
        <v>0</v>
      </c>
      <c r="BF241" s="142">
        <f t="shared" si="25"/>
        <v>0</v>
      </c>
      <c r="BG241" s="142">
        <f t="shared" si="26"/>
        <v>0</v>
      </c>
      <c r="BH241" s="142">
        <f t="shared" si="27"/>
        <v>0</v>
      </c>
      <c r="BI241" s="142">
        <f t="shared" si="28"/>
        <v>0</v>
      </c>
      <c r="BJ241" s="17" t="s">
        <v>86</v>
      </c>
      <c r="BK241" s="142">
        <f t="shared" si="29"/>
        <v>0</v>
      </c>
      <c r="BL241" s="17" t="s">
        <v>193</v>
      </c>
      <c r="BM241" s="141" t="s">
        <v>1174</v>
      </c>
    </row>
    <row r="242" spans="2:65" s="1" customFormat="1" ht="16.5" customHeight="1" x14ac:dyDescent="0.2">
      <c r="B242" s="33"/>
      <c r="C242" s="130" t="s">
        <v>447</v>
      </c>
      <c r="D242" s="130" t="s">
        <v>188</v>
      </c>
      <c r="E242" s="131" t="s">
        <v>498</v>
      </c>
      <c r="F242" s="132" t="s">
        <v>499</v>
      </c>
      <c r="G242" s="133" t="s">
        <v>204</v>
      </c>
      <c r="H242" s="134">
        <v>4</v>
      </c>
      <c r="I242" s="135"/>
      <c r="J242" s="136">
        <f t="shared" si="20"/>
        <v>0</v>
      </c>
      <c r="K242" s="132" t="s">
        <v>192</v>
      </c>
      <c r="L242" s="33"/>
      <c r="M242" s="137" t="s">
        <v>35</v>
      </c>
      <c r="N242" s="138" t="s">
        <v>50</v>
      </c>
      <c r="P242" s="139">
        <f t="shared" si="21"/>
        <v>0</v>
      </c>
      <c r="Q242" s="139">
        <v>0</v>
      </c>
      <c r="R242" s="139">
        <f t="shared" si="22"/>
        <v>0</v>
      </c>
      <c r="S242" s="139">
        <v>0</v>
      </c>
      <c r="T242" s="140">
        <f t="shared" si="23"/>
        <v>0</v>
      </c>
      <c r="AR242" s="141" t="s">
        <v>193</v>
      </c>
      <c r="AT242" s="141" t="s">
        <v>188</v>
      </c>
      <c r="AU242" s="141" t="s">
        <v>88</v>
      </c>
      <c r="AY242" s="17" t="s">
        <v>187</v>
      </c>
      <c r="BE242" s="142">
        <f t="shared" si="24"/>
        <v>0</v>
      </c>
      <c r="BF242" s="142">
        <f t="shared" si="25"/>
        <v>0</v>
      </c>
      <c r="BG242" s="142">
        <f t="shared" si="26"/>
        <v>0</v>
      </c>
      <c r="BH242" s="142">
        <f t="shared" si="27"/>
        <v>0</v>
      </c>
      <c r="BI242" s="142">
        <f t="shared" si="28"/>
        <v>0</v>
      </c>
      <c r="BJ242" s="17" t="s">
        <v>86</v>
      </c>
      <c r="BK242" s="142">
        <f t="shared" si="29"/>
        <v>0</v>
      </c>
      <c r="BL242" s="17" t="s">
        <v>193</v>
      </c>
      <c r="BM242" s="141" t="s">
        <v>1175</v>
      </c>
    </row>
    <row r="243" spans="2:65" s="1" customFormat="1" ht="16.5" customHeight="1" x14ac:dyDescent="0.2">
      <c r="B243" s="33"/>
      <c r="C243" s="130" t="s">
        <v>451</v>
      </c>
      <c r="D243" s="130" t="s">
        <v>188</v>
      </c>
      <c r="E243" s="131" t="s">
        <v>502</v>
      </c>
      <c r="F243" s="132" t="s">
        <v>503</v>
      </c>
      <c r="G243" s="133" t="s">
        <v>204</v>
      </c>
      <c r="H243" s="134">
        <v>4</v>
      </c>
      <c r="I243" s="135"/>
      <c r="J243" s="136">
        <f t="shared" si="20"/>
        <v>0</v>
      </c>
      <c r="K243" s="132" t="s">
        <v>192</v>
      </c>
      <c r="L243" s="33"/>
      <c r="M243" s="137" t="s">
        <v>35</v>
      </c>
      <c r="N243" s="138" t="s">
        <v>50</v>
      </c>
      <c r="P243" s="139">
        <f t="shared" si="21"/>
        <v>0</v>
      </c>
      <c r="Q243" s="139">
        <v>0</v>
      </c>
      <c r="R243" s="139">
        <f t="shared" si="22"/>
        <v>0</v>
      </c>
      <c r="S243" s="139">
        <v>0</v>
      </c>
      <c r="T243" s="140">
        <f t="shared" si="23"/>
        <v>0</v>
      </c>
      <c r="AR243" s="141" t="s">
        <v>193</v>
      </c>
      <c r="AT243" s="141" t="s">
        <v>188</v>
      </c>
      <c r="AU243" s="141" t="s">
        <v>88</v>
      </c>
      <c r="AY243" s="17" t="s">
        <v>187</v>
      </c>
      <c r="BE243" s="142">
        <f t="shared" si="24"/>
        <v>0</v>
      </c>
      <c r="BF243" s="142">
        <f t="shared" si="25"/>
        <v>0</v>
      </c>
      <c r="BG243" s="142">
        <f t="shared" si="26"/>
        <v>0</v>
      </c>
      <c r="BH243" s="142">
        <f t="shared" si="27"/>
        <v>0</v>
      </c>
      <c r="BI243" s="142">
        <f t="shared" si="28"/>
        <v>0</v>
      </c>
      <c r="BJ243" s="17" t="s">
        <v>86</v>
      </c>
      <c r="BK243" s="142">
        <f t="shared" si="29"/>
        <v>0</v>
      </c>
      <c r="BL243" s="17" t="s">
        <v>193</v>
      </c>
      <c r="BM243" s="141" t="s">
        <v>1176</v>
      </c>
    </row>
    <row r="244" spans="2:65" s="1" customFormat="1" ht="16.5" customHeight="1" x14ac:dyDescent="0.2">
      <c r="B244" s="33"/>
      <c r="C244" s="130" t="s">
        <v>455</v>
      </c>
      <c r="D244" s="130" t="s">
        <v>188</v>
      </c>
      <c r="E244" s="131" t="s">
        <v>1177</v>
      </c>
      <c r="F244" s="132" t="s">
        <v>1178</v>
      </c>
      <c r="G244" s="133" t="s">
        <v>204</v>
      </c>
      <c r="H244" s="134">
        <v>2</v>
      </c>
      <c r="I244" s="135"/>
      <c r="J244" s="136">
        <f t="shared" si="20"/>
        <v>0</v>
      </c>
      <c r="K244" s="132" t="s">
        <v>192</v>
      </c>
      <c r="L244" s="33"/>
      <c r="M244" s="137" t="s">
        <v>35</v>
      </c>
      <c r="N244" s="138" t="s">
        <v>50</v>
      </c>
      <c r="P244" s="139">
        <f t="shared" si="21"/>
        <v>0</v>
      </c>
      <c r="Q244" s="139">
        <v>0</v>
      </c>
      <c r="R244" s="139">
        <f t="shared" si="22"/>
        <v>0</v>
      </c>
      <c r="S244" s="139">
        <v>0</v>
      </c>
      <c r="T244" s="140">
        <f t="shared" si="23"/>
        <v>0</v>
      </c>
      <c r="AR244" s="141" t="s">
        <v>193</v>
      </c>
      <c r="AT244" s="141" t="s">
        <v>188</v>
      </c>
      <c r="AU244" s="141" t="s">
        <v>88</v>
      </c>
      <c r="AY244" s="17" t="s">
        <v>187</v>
      </c>
      <c r="BE244" s="142">
        <f t="shared" si="24"/>
        <v>0</v>
      </c>
      <c r="BF244" s="142">
        <f t="shared" si="25"/>
        <v>0</v>
      </c>
      <c r="BG244" s="142">
        <f t="shared" si="26"/>
        <v>0</v>
      </c>
      <c r="BH244" s="142">
        <f t="shared" si="27"/>
        <v>0</v>
      </c>
      <c r="BI244" s="142">
        <f t="shared" si="28"/>
        <v>0</v>
      </c>
      <c r="BJ244" s="17" t="s">
        <v>86</v>
      </c>
      <c r="BK244" s="142">
        <f t="shared" si="29"/>
        <v>0</v>
      </c>
      <c r="BL244" s="17" t="s">
        <v>193</v>
      </c>
      <c r="BM244" s="141" t="s">
        <v>1179</v>
      </c>
    </row>
    <row r="245" spans="2:65" s="1" customFormat="1" ht="16.5" customHeight="1" x14ac:dyDescent="0.2">
      <c r="B245" s="33"/>
      <c r="C245" s="130" t="s">
        <v>459</v>
      </c>
      <c r="D245" s="130" t="s">
        <v>188</v>
      </c>
      <c r="E245" s="131" t="s">
        <v>1180</v>
      </c>
      <c r="F245" s="132" t="s">
        <v>1181</v>
      </c>
      <c r="G245" s="133" t="s">
        <v>204</v>
      </c>
      <c r="H245" s="134">
        <v>2</v>
      </c>
      <c r="I245" s="135"/>
      <c r="J245" s="136">
        <f t="shared" si="20"/>
        <v>0</v>
      </c>
      <c r="K245" s="132" t="s">
        <v>192</v>
      </c>
      <c r="L245" s="33"/>
      <c r="M245" s="137" t="s">
        <v>35</v>
      </c>
      <c r="N245" s="138" t="s">
        <v>50</v>
      </c>
      <c r="P245" s="139">
        <f t="shared" si="21"/>
        <v>0</v>
      </c>
      <c r="Q245" s="139">
        <v>0</v>
      </c>
      <c r="R245" s="139">
        <f t="shared" si="22"/>
        <v>0</v>
      </c>
      <c r="S245" s="139">
        <v>0</v>
      </c>
      <c r="T245" s="140">
        <f t="shared" si="23"/>
        <v>0</v>
      </c>
      <c r="AR245" s="141" t="s">
        <v>193</v>
      </c>
      <c r="AT245" s="141" t="s">
        <v>188</v>
      </c>
      <c r="AU245" s="141" t="s">
        <v>88</v>
      </c>
      <c r="AY245" s="17" t="s">
        <v>187</v>
      </c>
      <c r="BE245" s="142">
        <f t="shared" si="24"/>
        <v>0</v>
      </c>
      <c r="BF245" s="142">
        <f t="shared" si="25"/>
        <v>0</v>
      </c>
      <c r="BG245" s="142">
        <f t="shared" si="26"/>
        <v>0</v>
      </c>
      <c r="BH245" s="142">
        <f t="shared" si="27"/>
        <v>0</v>
      </c>
      <c r="BI245" s="142">
        <f t="shared" si="28"/>
        <v>0</v>
      </c>
      <c r="BJ245" s="17" t="s">
        <v>86</v>
      </c>
      <c r="BK245" s="142">
        <f t="shared" si="29"/>
        <v>0</v>
      </c>
      <c r="BL245" s="17" t="s">
        <v>193</v>
      </c>
      <c r="BM245" s="141" t="s">
        <v>1182</v>
      </c>
    </row>
    <row r="246" spans="2:65" s="1" customFormat="1" ht="16.5" customHeight="1" x14ac:dyDescent="0.2">
      <c r="B246" s="33"/>
      <c r="C246" s="130" t="s">
        <v>463</v>
      </c>
      <c r="D246" s="130" t="s">
        <v>188</v>
      </c>
      <c r="E246" s="131" t="s">
        <v>978</v>
      </c>
      <c r="F246" s="132" t="s">
        <v>979</v>
      </c>
      <c r="G246" s="133" t="s">
        <v>204</v>
      </c>
      <c r="H246" s="134">
        <v>2</v>
      </c>
      <c r="I246" s="135"/>
      <c r="J246" s="136">
        <f t="shared" si="20"/>
        <v>0</v>
      </c>
      <c r="K246" s="132" t="s">
        <v>192</v>
      </c>
      <c r="L246" s="33"/>
      <c r="M246" s="137" t="s">
        <v>35</v>
      </c>
      <c r="N246" s="138" t="s">
        <v>50</v>
      </c>
      <c r="P246" s="139">
        <f t="shared" si="21"/>
        <v>0</v>
      </c>
      <c r="Q246" s="139">
        <v>0</v>
      </c>
      <c r="R246" s="139">
        <f t="shared" si="22"/>
        <v>0</v>
      </c>
      <c r="S246" s="139">
        <v>0</v>
      </c>
      <c r="T246" s="140">
        <f t="shared" si="23"/>
        <v>0</v>
      </c>
      <c r="AR246" s="141" t="s">
        <v>193</v>
      </c>
      <c r="AT246" s="141" t="s">
        <v>188</v>
      </c>
      <c r="AU246" s="141" t="s">
        <v>88</v>
      </c>
      <c r="AY246" s="17" t="s">
        <v>187</v>
      </c>
      <c r="BE246" s="142">
        <f t="shared" si="24"/>
        <v>0</v>
      </c>
      <c r="BF246" s="142">
        <f t="shared" si="25"/>
        <v>0</v>
      </c>
      <c r="BG246" s="142">
        <f t="shared" si="26"/>
        <v>0</v>
      </c>
      <c r="BH246" s="142">
        <f t="shared" si="27"/>
        <v>0</v>
      </c>
      <c r="BI246" s="142">
        <f t="shared" si="28"/>
        <v>0</v>
      </c>
      <c r="BJ246" s="17" t="s">
        <v>86</v>
      </c>
      <c r="BK246" s="142">
        <f t="shared" si="29"/>
        <v>0</v>
      </c>
      <c r="BL246" s="17" t="s">
        <v>193</v>
      </c>
      <c r="BM246" s="141" t="s">
        <v>1183</v>
      </c>
    </row>
    <row r="247" spans="2:65" s="1" customFormat="1" ht="16.5" customHeight="1" x14ac:dyDescent="0.2">
      <c r="B247" s="33"/>
      <c r="C247" s="130" t="s">
        <v>468</v>
      </c>
      <c r="D247" s="130" t="s">
        <v>188</v>
      </c>
      <c r="E247" s="131" t="s">
        <v>982</v>
      </c>
      <c r="F247" s="132" t="s">
        <v>983</v>
      </c>
      <c r="G247" s="133" t="s">
        <v>204</v>
      </c>
      <c r="H247" s="134">
        <v>1</v>
      </c>
      <c r="I247" s="135"/>
      <c r="J247" s="136">
        <f t="shared" si="20"/>
        <v>0</v>
      </c>
      <c r="K247" s="132" t="s">
        <v>192</v>
      </c>
      <c r="L247" s="33"/>
      <c r="M247" s="137" t="s">
        <v>35</v>
      </c>
      <c r="N247" s="138" t="s">
        <v>50</v>
      </c>
      <c r="P247" s="139">
        <f t="shared" si="21"/>
        <v>0</v>
      </c>
      <c r="Q247" s="139">
        <v>0</v>
      </c>
      <c r="R247" s="139">
        <f t="shared" si="22"/>
        <v>0</v>
      </c>
      <c r="S247" s="139">
        <v>0</v>
      </c>
      <c r="T247" s="140">
        <f t="shared" si="23"/>
        <v>0</v>
      </c>
      <c r="AR247" s="141" t="s">
        <v>193</v>
      </c>
      <c r="AT247" s="141" t="s">
        <v>188</v>
      </c>
      <c r="AU247" s="141" t="s">
        <v>88</v>
      </c>
      <c r="AY247" s="17" t="s">
        <v>187</v>
      </c>
      <c r="BE247" s="142">
        <f t="shared" si="24"/>
        <v>0</v>
      </c>
      <c r="BF247" s="142">
        <f t="shared" si="25"/>
        <v>0</v>
      </c>
      <c r="BG247" s="142">
        <f t="shared" si="26"/>
        <v>0</v>
      </c>
      <c r="BH247" s="142">
        <f t="shared" si="27"/>
        <v>0</v>
      </c>
      <c r="BI247" s="142">
        <f t="shared" si="28"/>
        <v>0</v>
      </c>
      <c r="BJ247" s="17" t="s">
        <v>86</v>
      </c>
      <c r="BK247" s="142">
        <f t="shared" si="29"/>
        <v>0</v>
      </c>
      <c r="BL247" s="17" t="s">
        <v>193</v>
      </c>
      <c r="BM247" s="141" t="s">
        <v>1184</v>
      </c>
    </row>
    <row r="248" spans="2:65" s="11" customFormat="1" ht="22.9" customHeight="1" x14ac:dyDescent="0.2">
      <c r="B248" s="120"/>
      <c r="D248" s="121" t="s">
        <v>78</v>
      </c>
      <c r="E248" s="174" t="s">
        <v>505</v>
      </c>
      <c r="F248" s="174" t="s">
        <v>506</v>
      </c>
      <c r="I248" s="123"/>
      <c r="J248" s="175">
        <f>BK248</f>
        <v>0</v>
      </c>
      <c r="L248" s="120"/>
      <c r="M248" s="125"/>
      <c r="P248" s="126">
        <f>SUM(P249:P256)</f>
        <v>0</v>
      </c>
      <c r="R248" s="126">
        <f>SUM(R249:R256)</f>
        <v>0</v>
      </c>
      <c r="T248" s="127">
        <f>SUM(T249:T256)</f>
        <v>0</v>
      </c>
      <c r="AR248" s="121" t="s">
        <v>86</v>
      </c>
      <c r="AT248" s="128" t="s">
        <v>78</v>
      </c>
      <c r="AU248" s="128" t="s">
        <v>86</v>
      </c>
      <c r="AY248" s="121" t="s">
        <v>187</v>
      </c>
      <c r="BK248" s="129">
        <f>SUM(BK249:BK256)</f>
        <v>0</v>
      </c>
    </row>
    <row r="249" spans="2:65" s="1" customFormat="1" ht="24.2" customHeight="1" x14ac:dyDescent="0.2">
      <c r="B249" s="33"/>
      <c r="C249" s="130" t="s">
        <v>472</v>
      </c>
      <c r="D249" s="130" t="s">
        <v>188</v>
      </c>
      <c r="E249" s="131" t="s">
        <v>508</v>
      </c>
      <c r="F249" s="132" t="s">
        <v>509</v>
      </c>
      <c r="G249" s="133" t="s">
        <v>204</v>
      </c>
      <c r="H249" s="134">
        <v>1</v>
      </c>
      <c r="I249" s="135"/>
      <c r="J249" s="136">
        <f>ROUND(I249*H249,2)</f>
        <v>0</v>
      </c>
      <c r="K249" s="132" t="s">
        <v>192</v>
      </c>
      <c r="L249" s="33"/>
      <c r="M249" s="137" t="s">
        <v>35</v>
      </c>
      <c r="N249" s="138" t="s">
        <v>50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193</v>
      </c>
      <c r="AT249" s="141" t="s">
        <v>188</v>
      </c>
      <c r="AU249" s="141" t="s">
        <v>88</v>
      </c>
      <c r="AY249" s="17" t="s">
        <v>187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7" t="s">
        <v>86</v>
      </c>
      <c r="BK249" s="142">
        <f>ROUND(I249*H249,2)</f>
        <v>0</v>
      </c>
      <c r="BL249" s="17" t="s">
        <v>193</v>
      </c>
      <c r="BM249" s="141" t="s">
        <v>1185</v>
      </c>
    </row>
    <row r="250" spans="2:65" s="1" customFormat="1" ht="24.2" customHeight="1" x14ac:dyDescent="0.2">
      <c r="B250" s="33"/>
      <c r="C250" s="164" t="s">
        <v>476</v>
      </c>
      <c r="D250" s="164" t="s">
        <v>213</v>
      </c>
      <c r="E250" s="165" t="s">
        <v>988</v>
      </c>
      <c r="F250" s="166" t="s">
        <v>989</v>
      </c>
      <c r="G250" s="167" t="s">
        <v>204</v>
      </c>
      <c r="H250" s="168">
        <v>1</v>
      </c>
      <c r="I250" s="169"/>
      <c r="J250" s="170">
        <f>ROUND(I250*H250,2)</f>
        <v>0</v>
      </c>
      <c r="K250" s="166" t="s">
        <v>192</v>
      </c>
      <c r="L250" s="171"/>
      <c r="M250" s="172" t="s">
        <v>35</v>
      </c>
      <c r="N250" s="173" t="s">
        <v>50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395</v>
      </c>
      <c r="AT250" s="141" t="s">
        <v>213</v>
      </c>
      <c r="AU250" s="141" t="s">
        <v>88</v>
      </c>
      <c r="AY250" s="17" t="s">
        <v>187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7" t="s">
        <v>86</v>
      </c>
      <c r="BK250" s="142">
        <f>ROUND(I250*H250,2)</f>
        <v>0</v>
      </c>
      <c r="BL250" s="17" t="s">
        <v>395</v>
      </c>
      <c r="BM250" s="141" t="s">
        <v>1186</v>
      </c>
    </row>
    <row r="251" spans="2:65" s="1" customFormat="1" ht="19.5" x14ac:dyDescent="0.2">
      <c r="B251" s="33"/>
      <c r="D251" s="144" t="s">
        <v>298</v>
      </c>
      <c r="F251" s="176" t="s">
        <v>991</v>
      </c>
      <c r="I251" s="177"/>
      <c r="L251" s="33"/>
      <c r="M251" s="178"/>
      <c r="T251" s="54"/>
      <c r="AT251" s="17" t="s">
        <v>298</v>
      </c>
      <c r="AU251" s="17" t="s">
        <v>88</v>
      </c>
    </row>
    <row r="252" spans="2:65" s="1" customFormat="1" ht="37.9" customHeight="1" x14ac:dyDescent="0.2">
      <c r="B252" s="33"/>
      <c r="C252" s="130" t="s">
        <v>480</v>
      </c>
      <c r="D252" s="130" t="s">
        <v>188</v>
      </c>
      <c r="E252" s="131" t="s">
        <v>517</v>
      </c>
      <c r="F252" s="132" t="s">
        <v>518</v>
      </c>
      <c r="G252" s="133" t="s">
        <v>204</v>
      </c>
      <c r="H252" s="134">
        <v>1</v>
      </c>
      <c r="I252" s="135"/>
      <c r="J252" s="136">
        <f>ROUND(I252*H252,2)</f>
        <v>0</v>
      </c>
      <c r="K252" s="132" t="s">
        <v>192</v>
      </c>
      <c r="L252" s="33"/>
      <c r="M252" s="137" t="s">
        <v>35</v>
      </c>
      <c r="N252" s="138" t="s">
        <v>50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193</v>
      </c>
      <c r="AT252" s="141" t="s">
        <v>188</v>
      </c>
      <c r="AU252" s="141" t="s">
        <v>88</v>
      </c>
      <c r="AY252" s="17" t="s">
        <v>187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7" t="s">
        <v>86</v>
      </c>
      <c r="BK252" s="142">
        <f>ROUND(I252*H252,2)</f>
        <v>0</v>
      </c>
      <c r="BL252" s="17" t="s">
        <v>193</v>
      </c>
      <c r="BM252" s="141" t="s">
        <v>1187</v>
      </c>
    </row>
    <row r="253" spans="2:65" s="1" customFormat="1" ht="16.5" customHeight="1" x14ac:dyDescent="0.2">
      <c r="B253" s="33"/>
      <c r="C253" s="164" t="s">
        <v>486</v>
      </c>
      <c r="D253" s="164" t="s">
        <v>213</v>
      </c>
      <c r="E253" s="165" t="s">
        <v>521</v>
      </c>
      <c r="F253" s="166" t="s">
        <v>522</v>
      </c>
      <c r="G253" s="167" t="s">
        <v>204</v>
      </c>
      <c r="H253" s="168">
        <v>1</v>
      </c>
      <c r="I253" s="169"/>
      <c r="J253" s="170">
        <f>ROUND(I253*H253,2)</f>
        <v>0</v>
      </c>
      <c r="K253" s="166" t="s">
        <v>192</v>
      </c>
      <c r="L253" s="171"/>
      <c r="M253" s="172" t="s">
        <v>35</v>
      </c>
      <c r="N253" s="173" t="s">
        <v>50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395</v>
      </c>
      <c r="AT253" s="141" t="s">
        <v>213</v>
      </c>
      <c r="AU253" s="141" t="s">
        <v>88</v>
      </c>
      <c r="AY253" s="17" t="s">
        <v>187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7" t="s">
        <v>86</v>
      </c>
      <c r="BK253" s="142">
        <f>ROUND(I253*H253,2)</f>
        <v>0</v>
      </c>
      <c r="BL253" s="17" t="s">
        <v>395</v>
      </c>
      <c r="BM253" s="141" t="s">
        <v>1188</v>
      </c>
    </row>
    <row r="254" spans="2:65" s="1" customFormat="1" ht="49.15" customHeight="1" x14ac:dyDescent="0.2">
      <c r="B254" s="33"/>
      <c r="C254" s="130" t="s">
        <v>490</v>
      </c>
      <c r="D254" s="130" t="s">
        <v>188</v>
      </c>
      <c r="E254" s="131" t="s">
        <v>525</v>
      </c>
      <c r="F254" s="132" t="s">
        <v>526</v>
      </c>
      <c r="G254" s="133" t="s">
        <v>204</v>
      </c>
      <c r="H254" s="134">
        <v>1</v>
      </c>
      <c r="I254" s="135"/>
      <c r="J254" s="136">
        <f>ROUND(I254*H254,2)</f>
        <v>0</v>
      </c>
      <c r="K254" s="132" t="s">
        <v>192</v>
      </c>
      <c r="L254" s="33"/>
      <c r="M254" s="137" t="s">
        <v>35</v>
      </c>
      <c r="N254" s="138" t="s">
        <v>50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193</v>
      </c>
      <c r="AT254" s="141" t="s">
        <v>188</v>
      </c>
      <c r="AU254" s="141" t="s">
        <v>88</v>
      </c>
      <c r="AY254" s="17" t="s">
        <v>187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7" t="s">
        <v>86</v>
      </c>
      <c r="BK254" s="142">
        <f>ROUND(I254*H254,2)</f>
        <v>0</v>
      </c>
      <c r="BL254" s="17" t="s">
        <v>193</v>
      </c>
      <c r="BM254" s="141" t="s">
        <v>1189</v>
      </c>
    </row>
    <row r="255" spans="2:65" s="1" customFormat="1" ht="16.5" customHeight="1" x14ac:dyDescent="0.2">
      <c r="B255" s="33"/>
      <c r="C255" s="164" t="s">
        <v>217</v>
      </c>
      <c r="D255" s="164" t="s">
        <v>213</v>
      </c>
      <c r="E255" s="165" t="s">
        <v>529</v>
      </c>
      <c r="F255" s="166" t="s">
        <v>530</v>
      </c>
      <c r="G255" s="167" t="s">
        <v>204</v>
      </c>
      <c r="H255" s="168">
        <v>1</v>
      </c>
      <c r="I255" s="169"/>
      <c r="J255" s="170">
        <f>ROUND(I255*H255,2)</f>
        <v>0</v>
      </c>
      <c r="K255" s="166" t="s">
        <v>192</v>
      </c>
      <c r="L255" s="171"/>
      <c r="M255" s="172" t="s">
        <v>35</v>
      </c>
      <c r="N255" s="173" t="s">
        <v>50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395</v>
      </c>
      <c r="AT255" s="141" t="s">
        <v>213</v>
      </c>
      <c r="AU255" s="141" t="s">
        <v>88</v>
      </c>
      <c r="AY255" s="17" t="s">
        <v>187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7" t="s">
        <v>86</v>
      </c>
      <c r="BK255" s="142">
        <f>ROUND(I255*H255,2)</f>
        <v>0</v>
      </c>
      <c r="BL255" s="17" t="s">
        <v>395</v>
      </c>
      <c r="BM255" s="141" t="s">
        <v>1190</v>
      </c>
    </row>
    <row r="256" spans="2:65" s="1" customFormat="1" ht="16.5" customHeight="1" x14ac:dyDescent="0.2">
      <c r="B256" s="33"/>
      <c r="C256" s="164" t="s">
        <v>497</v>
      </c>
      <c r="D256" s="164" t="s">
        <v>213</v>
      </c>
      <c r="E256" s="165" t="s">
        <v>537</v>
      </c>
      <c r="F256" s="166" t="s">
        <v>538</v>
      </c>
      <c r="G256" s="167" t="s">
        <v>539</v>
      </c>
      <c r="H256" s="168">
        <v>29</v>
      </c>
      <c r="I256" s="169"/>
      <c r="J256" s="170">
        <f>ROUND(I256*H256,2)</f>
        <v>0</v>
      </c>
      <c r="K256" s="166" t="s">
        <v>192</v>
      </c>
      <c r="L256" s="171"/>
      <c r="M256" s="172" t="s">
        <v>35</v>
      </c>
      <c r="N256" s="173" t="s">
        <v>50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216</v>
      </c>
      <c r="AT256" s="141" t="s">
        <v>213</v>
      </c>
      <c r="AU256" s="141" t="s">
        <v>88</v>
      </c>
      <c r="AY256" s="17" t="s">
        <v>187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7" t="s">
        <v>86</v>
      </c>
      <c r="BK256" s="142">
        <f>ROUND(I256*H256,2)</f>
        <v>0</v>
      </c>
      <c r="BL256" s="17" t="s">
        <v>217</v>
      </c>
      <c r="BM256" s="141" t="s">
        <v>1191</v>
      </c>
    </row>
    <row r="257" spans="2:65" s="11" customFormat="1" ht="25.9" customHeight="1" x14ac:dyDescent="0.2">
      <c r="B257" s="120"/>
      <c r="D257" s="121" t="s">
        <v>78</v>
      </c>
      <c r="E257" s="122" t="s">
        <v>541</v>
      </c>
      <c r="F257" s="122" t="s">
        <v>542</v>
      </c>
      <c r="I257" s="123"/>
      <c r="J257" s="124">
        <f>BK257</f>
        <v>0</v>
      </c>
      <c r="L257" s="120"/>
      <c r="M257" s="125"/>
      <c r="P257" s="126">
        <f>P258+SUM(P259:P282)</f>
        <v>0</v>
      </c>
      <c r="R257" s="126">
        <f>R258+SUM(R259:R282)</f>
        <v>0</v>
      </c>
      <c r="T257" s="127">
        <f>T258+SUM(T259:T282)</f>
        <v>0</v>
      </c>
      <c r="AR257" s="121" t="s">
        <v>86</v>
      </c>
      <c r="AT257" s="128" t="s">
        <v>78</v>
      </c>
      <c r="AU257" s="128" t="s">
        <v>79</v>
      </c>
      <c r="AY257" s="121" t="s">
        <v>187</v>
      </c>
      <c r="BK257" s="129">
        <f>BK258+SUM(BK259:BK282)</f>
        <v>0</v>
      </c>
    </row>
    <row r="258" spans="2:65" s="1" customFormat="1" ht="16.5" customHeight="1" x14ac:dyDescent="0.2">
      <c r="B258" s="33"/>
      <c r="C258" s="164" t="s">
        <v>501</v>
      </c>
      <c r="D258" s="164" t="s">
        <v>213</v>
      </c>
      <c r="E258" s="165" t="s">
        <v>544</v>
      </c>
      <c r="F258" s="166" t="s">
        <v>545</v>
      </c>
      <c r="G258" s="167" t="s">
        <v>204</v>
      </c>
      <c r="H258" s="168">
        <v>1</v>
      </c>
      <c r="I258" s="169"/>
      <c r="J258" s="170">
        <f t="shared" ref="J258:J266" si="30">ROUND(I258*H258,2)</f>
        <v>0</v>
      </c>
      <c r="K258" s="166" t="s">
        <v>192</v>
      </c>
      <c r="L258" s="171"/>
      <c r="M258" s="172" t="s">
        <v>35</v>
      </c>
      <c r="N258" s="173" t="s">
        <v>50</v>
      </c>
      <c r="P258" s="139">
        <f t="shared" ref="P258:P266" si="31">O258*H258</f>
        <v>0</v>
      </c>
      <c r="Q258" s="139">
        <v>0</v>
      </c>
      <c r="R258" s="139">
        <f t="shared" ref="R258:R266" si="32">Q258*H258</f>
        <v>0</v>
      </c>
      <c r="S258" s="139">
        <v>0</v>
      </c>
      <c r="T258" s="140">
        <f t="shared" ref="T258:T266" si="33">S258*H258</f>
        <v>0</v>
      </c>
      <c r="AR258" s="141" t="s">
        <v>216</v>
      </c>
      <c r="AT258" s="141" t="s">
        <v>213</v>
      </c>
      <c r="AU258" s="141" t="s">
        <v>86</v>
      </c>
      <c r="AY258" s="17" t="s">
        <v>187</v>
      </c>
      <c r="BE258" s="142">
        <f t="shared" ref="BE258:BE266" si="34">IF(N258="základní",J258,0)</f>
        <v>0</v>
      </c>
      <c r="BF258" s="142">
        <f t="shared" ref="BF258:BF266" si="35">IF(N258="snížená",J258,0)</f>
        <v>0</v>
      </c>
      <c r="BG258" s="142">
        <f t="shared" ref="BG258:BG266" si="36">IF(N258="zákl. přenesená",J258,0)</f>
        <v>0</v>
      </c>
      <c r="BH258" s="142">
        <f t="shared" ref="BH258:BH266" si="37">IF(N258="sníž. přenesená",J258,0)</f>
        <v>0</v>
      </c>
      <c r="BI258" s="142">
        <f t="shared" ref="BI258:BI266" si="38">IF(N258="nulová",J258,0)</f>
        <v>0</v>
      </c>
      <c r="BJ258" s="17" t="s">
        <v>86</v>
      </c>
      <c r="BK258" s="142">
        <f t="shared" ref="BK258:BK266" si="39">ROUND(I258*H258,2)</f>
        <v>0</v>
      </c>
      <c r="BL258" s="17" t="s">
        <v>217</v>
      </c>
      <c r="BM258" s="141" t="s">
        <v>1192</v>
      </c>
    </row>
    <row r="259" spans="2:65" s="1" customFormat="1" ht="16.5" customHeight="1" x14ac:dyDescent="0.2">
      <c r="B259" s="33"/>
      <c r="C259" s="164" t="s">
        <v>507</v>
      </c>
      <c r="D259" s="164" t="s">
        <v>213</v>
      </c>
      <c r="E259" s="165" t="s">
        <v>548</v>
      </c>
      <c r="F259" s="166" t="s">
        <v>549</v>
      </c>
      <c r="G259" s="167" t="s">
        <v>550</v>
      </c>
      <c r="H259" s="168">
        <v>1</v>
      </c>
      <c r="I259" s="169"/>
      <c r="J259" s="170">
        <f t="shared" si="30"/>
        <v>0</v>
      </c>
      <c r="K259" s="166" t="s">
        <v>192</v>
      </c>
      <c r="L259" s="171"/>
      <c r="M259" s="172" t="s">
        <v>35</v>
      </c>
      <c r="N259" s="173" t="s">
        <v>50</v>
      </c>
      <c r="P259" s="139">
        <f t="shared" si="31"/>
        <v>0</v>
      </c>
      <c r="Q259" s="139">
        <v>0</v>
      </c>
      <c r="R259" s="139">
        <f t="shared" si="32"/>
        <v>0</v>
      </c>
      <c r="S259" s="139">
        <v>0</v>
      </c>
      <c r="T259" s="140">
        <f t="shared" si="33"/>
        <v>0</v>
      </c>
      <c r="AR259" s="141" t="s">
        <v>395</v>
      </c>
      <c r="AT259" s="141" t="s">
        <v>213</v>
      </c>
      <c r="AU259" s="141" t="s">
        <v>86</v>
      </c>
      <c r="AY259" s="17" t="s">
        <v>187</v>
      </c>
      <c r="BE259" s="142">
        <f t="shared" si="34"/>
        <v>0</v>
      </c>
      <c r="BF259" s="142">
        <f t="shared" si="35"/>
        <v>0</v>
      </c>
      <c r="BG259" s="142">
        <f t="shared" si="36"/>
        <v>0</v>
      </c>
      <c r="BH259" s="142">
        <f t="shared" si="37"/>
        <v>0</v>
      </c>
      <c r="BI259" s="142">
        <f t="shared" si="38"/>
        <v>0</v>
      </c>
      <c r="BJ259" s="17" t="s">
        <v>86</v>
      </c>
      <c r="BK259" s="142">
        <f t="shared" si="39"/>
        <v>0</v>
      </c>
      <c r="BL259" s="17" t="s">
        <v>395</v>
      </c>
      <c r="BM259" s="141" t="s">
        <v>1193</v>
      </c>
    </row>
    <row r="260" spans="2:65" s="1" customFormat="1" ht="16.5" customHeight="1" x14ac:dyDescent="0.2">
      <c r="B260" s="33"/>
      <c r="C260" s="164" t="s">
        <v>511</v>
      </c>
      <c r="D260" s="164" t="s">
        <v>213</v>
      </c>
      <c r="E260" s="165" t="s">
        <v>553</v>
      </c>
      <c r="F260" s="166" t="s">
        <v>554</v>
      </c>
      <c r="G260" s="167" t="s">
        <v>204</v>
      </c>
      <c r="H260" s="168">
        <v>1</v>
      </c>
      <c r="I260" s="169"/>
      <c r="J260" s="170">
        <f t="shared" si="30"/>
        <v>0</v>
      </c>
      <c r="K260" s="166" t="s">
        <v>192</v>
      </c>
      <c r="L260" s="171"/>
      <c r="M260" s="172" t="s">
        <v>35</v>
      </c>
      <c r="N260" s="173" t="s">
        <v>50</v>
      </c>
      <c r="P260" s="139">
        <f t="shared" si="31"/>
        <v>0</v>
      </c>
      <c r="Q260" s="139">
        <v>0</v>
      </c>
      <c r="R260" s="139">
        <f t="shared" si="32"/>
        <v>0</v>
      </c>
      <c r="S260" s="139">
        <v>0</v>
      </c>
      <c r="T260" s="140">
        <f t="shared" si="33"/>
        <v>0</v>
      </c>
      <c r="AR260" s="141" t="s">
        <v>216</v>
      </c>
      <c r="AT260" s="141" t="s">
        <v>213</v>
      </c>
      <c r="AU260" s="141" t="s">
        <v>86</v>
      </c>
      <c r="AY260" s="17" t="s">
        <v>187</v>
      </c>
      <c r="BE260" s="142">
        <f t="shared" si="34"/>
        <v>0</v>
      </c>
      <c r="BF260" s="142">
        <f t="shared" si="35"/>
        <v>0</v>
      </c>
      <c r="BG260" s="142">
        <f t="shared" si="36"/>
        <v>0</v>
      </c>
      <c r="BH260" s="142">
        <f t="shared" si="37"/>
        <v>0</v>
      </c>
      <c r="BI260" s="142">
        <f t="shared" si="38"/>
        <v>0</v>
      </c>
      <c r="BJ260" s="17" t="s">
        <v>86</v>
      </c>
      <c r="BK260" s="142">
        <f t="shared" si="39"/>
        <v>0</v>
      </c>
      <c r="BL260" s="17" t="s">
        <v>217</v>
      </c>
      <c r="BM260" s="141" t="s">
        <v>1194</v>
      </c>
    </row>
    <row r="261" spans="2:65" s="1" customFormat="1" ht="24.2" customHeight="1" x14ac:dyDescent="0.2">
      <c r="B261" s="33"/>
      <c r="C261" s="130" t="s">
        <v>516</v>
      </c>
      <c r="D261" s="130" t="s">
        <v>188</v>
      </c>
      <c r="E261" s="131" t="s">
        <v>565</v>
      </c>
      <c r="F261" s="132" t="s">
        <v>566</v>
      </c>
      <c r="G261" s="133" t="s">
        <v>204</v>
      </c>
      <c r="H261" s="134">
        <v>1</v>
      </c>
      <c r="I261" s="135"/>
      <c r="J261" s="136">
        <f t="shared" si="30"/>
        <v>0</v>
      </c>
      <c r="K261" s="132" t="s">
        <v>192</v>
      </c>
      <c r="L261" s="33"/>
      <c r="M261" s="137" t="s">
        <v>35</v>
      </c>
      <c r="N261" s="138" t="s">
        <v>50</v>
      </c>
      <c r="P261" s="139">
        <f t="shared" si="31"/>
        <v>0</v>
      </c>
      <c r="Q261" s="139">
        <v>0</v>
      </c>
      <c r="R261" s="139">
        <f t="shared" si="32"/>
        <v>0</v>
      </c>
      <c r="S261" s="139">
        <v>0</v>
      </c>
      <c r="T261" s="140">
        <f t="shared" si="33"/>
        <v>0</v>
      </c>
      <c r="AR261" s="141" t="s">
        <v>193</v>
      </c>
      <c r="AT261" s="141" t="s">
        <v>188</v>
      </c>
      <c r="AU261" s="141" t="s">
        <v>86</v>
      </c>
      <c r="AY261" s="17" t="s">
        <v>187</v>
      </c>
      <c r="BE261" s="142">
        <f t="shared" si="34"/>
        <v>0</v>
      </c>
      <c r="BF261" s="142">
        <f t="shared" si="35"/>
        <v>0</v>
      </c>
      <c r="BG261" s="142">
        <f t="shared" si="36"/>
        <v>0</v>
      </c>
      <c r="BH261" s="142">
        <f t="shared" si="37"/>
        <v>0</v>
      </c>
      <c r="BI261" s="142">
        <f t="shared" si="38"/>
        <v>0</v>
      </c>
      <c r="BJ261" s="17" t="s">
        <v>86</v>
      </c>
      <c r="BK261" s="142">
        <f t="shared" si="39"/>
        <v>0</v>
      </c>
      <c r="BL261" s="17" t="s">
        <v>193</v>
      </c>
      <c r="BM261" s="141" t="s">
        <v>1195</v>
      </c>
    </row>
    <row r="262" spans="2:65" s="1" customFormat="1" ht="24.2" customHeight="1" x14ac:dyDescent="0.2">
      <c r="B262" s="33"/>
      <c r="C262" s="164" t="s">
        <v>520</v>
      </c>
      <c r="D262" s="164" t="s">
        <v>213</v>
      </c>
      <c r="E262" s="165" t="s">
        <v>1196</v>
      </c>
      <c r="F262" s="166" t="s">
        <v>1197</v>
      </c>
      <c r="G262" s="167" t="s">
        <v>204</v>
      </c>
      <c r="H262" s="168">
        <v>1</v>
      </c>
      <c r="I262" s="169"/>
      <c r="J262" s="170">
        <f t="shared" si="30"/>
        <v>0</v>
      </c>
      <c r="K262" s="166" t="s">
        <v>192</v>
      </c>
      <c r="L262" s="171"/>
      <c r="M262" s="172" t="s">
        <v>35</v>
      </c>
      <c r="N262" s="173" t="s">
        <v>50</v>
      </c>
      <c r="P262" s="139">
        <f t="shared" si="31"/>
        <v>0</v>
      </c>
      <c r="Q262" s="139">
        <v>0</v>
      </c>
      <c r="R262" s="139">
        <f t="shared" si="32"/>
        <v>0</v>
      </c>
      <c r="S262" s="139">
        <v>0</v>
      </c>
      <c r="T262" s="140">
        <f t="shared" si="33"/>
        <v>0</v>
      </c>
      <c r="AR262" s="141" t="s">
        <v>395</v>
      </c>
      <c r="AT262" s="141" t="s">
        <v>213</v>
      </c>
      <c r="AU262" s="141" t="s">
        <v>86</v>
      </c>
      <c r="AY262" s="17" t="s">
        <v>187</v>
      </c>
      <c r="BE262" s="142">
        <f t="shared" si="34"/>
        <v>0</v>
      </c>
      <c r="BF262" s="142">
        <f t="shared" si="35"/>
        <v>0</v>
      </c>
      <c r="BG262" s="142">
        <f t="shared" si="36"/>
        <v>0</v>
      </c>
      <c r="BH262" s="142">
        <f t="shared" si="37"/>
        <v>0</v>
      </c>
      <c r="BI262" s="142">
        <f t="shared" si="38"/>
        <v>0</v>
      </c>
      <c r="BJ262" s="17" t="s">
        <v>86</v>
      </c>
      <c r="BK262" s="142">
        <f t="shared" si="39"/>
        <v>0</v>
      </c>
      <c r="BL262" s="17" t="s">
        <v>395</v>
      </c>
      <c r="BM262" s="141" t="s">
        <v>1198</v>
      </c>
    </row>
    <row r="263" spans="2:65" s="1" customFormat="1" ht="24.2" customHeight="1" x14ac:dyDescent="0.2">
      <c r="B263" s="33"/>
      <c r="C263" s="130" t="s">
        <v>524</v>
      </c>
      <c r="D263" s="130" t="s">
        <v>188</v>
      </c>
      <c r="E263" s="131" t="s">
        <v>557</v>
      </c>
      <c r="F263" s="132" t="s">
        <v>558</v>
      </c>
      <c r="G263" s="133" t="s">
        <v>204</v>
      </c>
      <c r="H263" s="134">
        <v>20</v>
      </c>
      <c r="I263" s="135"/>
      <c r="J263" s="136">
        <f t="shared" si="30"/>
        <v>0</v>
      </c>
      <c r="K263" s="132" t="s">
        <v>192</v>
      </c>
      <c r="L263" s="33"/>
      <c r="M263" s="137" t="s">
        <v>35</v>
      </c>
      <c r="N263" s="138" t="s">
        <v>50</v>
      </c>
      <c r="P263" s="139">
        <f t="shared" si="31"/>
        <v>0</v>
      </c>
      <c r="Q263" s="139">
        <v>0</v>
      </c>
      <c r="R263" s="139">
        <f t="shared" si="32"/>
        <v>0</v>
      </c>
      <c r="S263" s="139">
        <v>0</v>
      </c>
      <c r="T263" s="140">
        <f t="shared" si="33"/>
        <v>0</v>
      </c>
      <c r="AR263" s="141" t="s">
        <v>193</v>
      </c>
      <c r="AT263" s="141" t="s">
        <v>188</v>
      </c>
      <c r="AU263" s="141" t="s">
        <v>86</v>
      </c>
      <c r="AY263" s="17" t="s">
        <v>187</v>
      </c>
      <c r="BE263" s="142">
        <f t="shared" si="34"/>
        <v>0</v>
      </c>
      <c r="BF263" s="142">
        <f t="shared" si="35"/>
        <v>0</v>
      </c>
      <c r="BG263" s="142">
        <f t="shared" si="36"/>
        <v>0</v>
      </c>
      <c r="BH263" s="142">
        <f t="shared" si="37"/>
        <v>0</v>
      </c>
      <c r="BI263" s="142">
        <f t="shared" si="38"/>
        <v>0</v>
      </c>
      <c r="BJ263" s="17" t="s">
        <v>86</v>
      </c>
      <c r="BK263" s="142">
        <f t="shared" si="39"/>
        <v>0</v>
      </c>
      <c r="BL263" s="17" t="s">
        <v>193</v>
      </c>
      <c r="BM263" s="141" t="s">
        <v>1199</v>
      </c>
    </row>
    <row r="264" spans="2:65" s="1" customFormat="1" ht="24.2" customHeight="1" x14ac:dyDescent="0.2">
      <c r="B264" s="33"/>
      <c r="C264" s="164" t="s">
        <v>528</v>
      </c>
      <c r="D264" s="164" t="s">
        <v>213</v>
      </c>
      <c r="E264" s="165" t="s">
        <v>1200</v>
      </c>
      <c r="F264" s="166" t="s">
        <v>1201</v>
      </c>
      <c r="G264" s="167" t="s">
        <v>204</v>
      </c>
      <c r="H264" s="168">
        <v>20</v>
      </c>
      <c r="I264" s="169"/>
      <c r="J264" s="170">
        <f t="shared" si="30"/>
        <v>0</v>
      </c>
      <c r="K264" s="166" t="s">
        <v>192</v>
      </c>
      <c r="L264" s="171"/>
      <c r="M264" s="172" t="s">
        <v>35</v>
      </c>
      <c r="N264" s="173" t="s">
        <v>50</v>
      </c>
      <c r="P264" s="139">
        <f t="shared" si="31"/>
        <v>0</v>
      </c>
      <c r="Q264" s="139">
        <v>0</v>
      </c>
      <c r="R264" s="139">
        <f t="shared" si="32"/>
        <v>0</v>
      </c>
      <c r="S264" s="139">
        <v>0</v>
      </c>
      <c r="T264" s="140">
        <f t="shared" si="33"/>
        <v>0</v>
      </c>
      <c r="AR264" s="141" t="s">
        <v>395</v>
      </c>
      <c r="AT264" s="141" t="s">
        <v>213</v>
      </c>
      <c r="AU264" s="141" t="s">
        <v>86</v>
      </c>
      <c r="AY264" s="17" t="s">
        <v>187</v>
      </c>
      <c r="BE264" s="142">
        <f t="shared" si="34"/>
        <v>0</v>
      </c>
      <c r="BF264" s="142">
        <f t="shared" si="35"/>
        <v>0</v>
      </c>
      <c r="BG264" s="142">
        <f t="shared" si="36"/>
        <v>0</v>
      </c>
      <c r="BH264" s="142">
        <f t="shared" si="37"/>
        <v>0</v>
      </c>
      <c r="BI264" s="142">
        <f t="shared" si="38"/>
        <v>0</v>
      </c>
      <c r="BJ264" s="17" t="s">
        <v>86</v>
      </c>
      <c r="BK264" s="142">
        <f t="shared" si="39"/>
        <v>0</v>
      </c>
      <c r="BL264" s="17" t="s">
        <v>395</v>
      </c>
      <c r="BM264" s="141" t="s">
        <v>1202</v>
      </c>
    </row>
    <row r="265" spans="2:65" s="1" customFormat="1" ht="24.2" customHeight="1" x14ac:dyDescent="0.2">
      <c r="B265" s="33"/>
      <c r="C265" s="130" t="s">
        <v>532</v>
      </c>
      <c r="D265" s="130" t="s">
        <v>188</v>
      </c>
      <c r="E265" s="131" t="s">
        <v>573</v>
      </c>
      <c r="F265" s="132" t="s">
        <v>574</v>
      </c>
      <c r="G265" s="133" t="s">
        <v>204</v>
      </c>
      <c r="H265" s="134">
        <v>1</v>
      </c>
      <c r="I265" s="135"/>
      <c r="J265" s="136">
        <f t="shared" si="30"/>
        <v>0</v>
      </c>
      <c r="K265" s="132" t="s">
        <v>192</v>
      </c>
      <c r="L265" s="33"/>
      <c r="M265" s="137" t="s">
        <v>35</v>
      </c>
      <c r="N265" s="138" t="s">
        <v>50</v>
      </c>
      <c r="P265" s="139">
        <f t="shared" si="31"/>
        <v>0</v>
      </c>
      <c r="Q265" s="139">
        <v>0</v>
      </c>
      <c r="R265" s="139">
        <f t="shared" si="32"/>
        <v>0</v>
      </c>
      <c r="S265" s="139">
        <v>0</v>
      </c>
      <c r="T265" s="140">
        <f t="shared" si="33"/>
        <v>0</v>
      </c>
      <c r="AR265" s="141" t="s">
        <v>193</v>
      </c>
      <c r="AT265" s="141" t="s">
        <v>188</v>
      </c>
      <c r="AU265" s="141" t="s">
        <v>86</v>
      </c>
      <c r="AY265" s="17" t="s">
        <v>187</v>
      </c>
      <c r="BE265" s="142">
        <f t="shared" si="34"/>
        <v>0</v>
      </c>
      <c r="BF265" s="142">
        <f t="shared" si="35"/>
        <v>0</v>
      </c>
      <c r="BG265" s="142">
        <f t="shared" si="36"/>
        <v>0</v>
      </c>
      <c r="BH265" s="142">
        <f t="shared" si="37"/>
        <v>0</v>
      </c>
      <c r="BI265" s="142">
        <f t="shared" si="38"/>
        <v>0</v>
      </c>
      <c r="BJ265" s="17" t="s">
        <v>86</v>
      </c>
      <c r="BK265" s="142">
        <f t="shared" si="39"/>
        <v>0</v>
      </c>
      <c r="BL265" s="17" t="s">
        <v>193</v>
      </c>
      <c r="BM265" s="141" t="s">
        <v>1203</v>
      </c>
    </row>
    <row r="266" spans="2:65" s="1" customFormat="1" ht="16.5" customHeight="1" x14ac:dyDescent="0.2">
      <c r="B266" s="33"/>
      <c r="C266" s="164" t="s">
        <v>536</v>
      </c>
      <c r="D266" s="164" t="s">
        <v>213</v>
      </c>
      <c r="E266" s="165" t="s">
        <v>577</v>
      </c>
      <c r="F266" s="166" t="s">
        <v>578</v>
      </c>
      <c r="G266" s="167" t="s">
        <v>204</v>
      </c>
      <c r="H266" s="168">
        <v>1</v>
      </c>
      <c r="I266" s="169"/>
      <c r="J266" s="170">
        <f t="shared" si="30"/>
        <v>0</v>
      </c>
      <c r="K266" s="166" t="s">
        <v>192</v>
      </c>
      <c r="L266" s="171"/>
      <c r="M266" s="172" t="s">
        <v>35</v>
      </c>
      <c r="N266" s="173" t="s">
        <v>50</v>
      </c>
      <c r="P266" s="139">
        <f t="shared" si="31"/>
        <v>0</v>
      </c>
      <c r="Q266" s="139">
        <v>0</v>
      </c>
      <c r="R266" s="139">
        <f t="shared" si="32"/>
        <v>0</v>
      </c>
      <c r="S266" s="139">
        <v>0</v>
      </c>
      <c r="T266" s="140">
        <f t="shared" si="33"/>
        <v>0</v>
      </c>
      <c r="AR266" s="141" t="s">
        <v>395</v>
      </c>
      <c r="AT266" s="141" t="s">
        <v>213</v>
      </c>
      <c r="AU266" s="141" t="s">
        <v>86</v>
      </c>
      <c r="AY266" s="17" t="s">
        <v>187</v>
      </c>
      <c r="BE266" s="142">
        <f t="shared" si="34"/>
        <v>0</v>
      </c>
      <c r="BF266" s="142">
        <f t="shared" si="35"/>
        <v>0</v>
      </c>
      <c r="BG266" s="142">
        <f t="shared" si="36"/>
        <v>0</v>
      </c>
      <c r="BH266" s="142">
        <f t="shared" si="37"/>
        <v>0</v>
      </c>
      <c r="BI266" s="142">
        <f t="shared" si="38"/>
        <v>0</v>
      </c>
      <c r="BJ266" s="17" t="s">
        <v>86</v>
      </c>
      <c r="BK266" s="142">
        <f t="shared" si="39"/>
        <v>0</v>
      </c>
      <c r="BL266" s="17" t="s">
        <v>395</v>
      </c>
      <c r="BM266" s="141" t="s">
        <v>1204</v>
      </c>
    </row>
    <row r="267" spans="2:65" s="1" customFormat="1" ht="29.25" x14ac:dyDescent="0.2">
      <c r="B267" s="33"/>
      <c r="D267" s="144" t="s">
        <v>298</v>
      </c>
      <c r="F267" s="176" t="s">
        <v>580</v>
      </c>
      <c r="I267" s="177"/>
      <c r="L267" s="33"/>
      <c r="M267" s="178"/>
      <c r="T267" s="54"/>
      <c r="AT267" s="17" t="s">
        <v>298</v>
      </c>
      <c r="AU267" s="17" t="s">
        <v>86</v>
      </c>
    </row>
    <row r="268" spans="2:65" s="1" customFormat="1" ht="24.2" customHeight="1" x14ac:dyDescent="0.2">
      <c r="B268" s="33"/>
      <c r="C268" s="130" t="s">
        <v>543</v>
      </c>
      <c r="D268" s="130" t="s">
        <v>188</v>
      </c>
      <c r="E268" s="131" t="s">
        <v>582</v>
      </c>
      <c r="F268" s="132" t="s">
        <v>583</v>
      </c>
      <c r="G268" s="133" t="s">
        <v>204</v>
      </c>
      <c r="H268" s="134">
        <v>1</v>
      </c>
      <c r="I268" s="135"/>
      <c r="J268" s="136">
        <f t="shared" ref="J268:J275" si="40">ROUND(I268*H268,2)</f>
        <v>0</v>
      </c>
      <c r="K268" s="132" t="s">
        <v>192</v>
      </c>
      <c r="L268" s="33"/>
      <c r="M268" s="137" t="s">
        <v>35</v>
      </c>
      <c r="N268" s="138" t="s">
        <v>50</v>
      </c>
      <c r="P268" s="139">
        <f t="shared" ref="P268:P275" si="41">O268*H268</f>
        <v>0</v>
      </c>
      <c r="Q268" s="139">
        <v>0</v>
      </c>
      <c r="R268" s="139">
        <f t="shared" ref="R268:R275" si="42">Q268*H268</f>
        <v>0</v>
      </c>
      <c r="S268" s="139">
        <v>0</v>
      </c>
      <c r="T268" s="140">
        <f t="shared" ref="T268:T275" si="43">S268*H268</f>
        <v>0</v>
      </c>
      <c r="AR268" s="141" t="s">
        <v>193</v>
      </c>
      <c r="AT268" s="141" t="s">
        <v>188</v>
      </c>
      <c r="AU268" s="141" t="s">
        <v>86</v>
      </c>
      <c r="AY268" s="17" t="s">
        <v>187</v>
      </c>
      <c r="BE268" s="142">
        <f t="shared" ref="BE268:BE275" si="44">IF(N268="základní",J268,0)</f>
        <v>0</v>
      </c>
      <c r="BF268" s="142">
        <f t="shared" ref="BF268:BF275" si="45">IF(N268="snížená",J268,0)</f>
        <v>0</v>
      </c>
      <c r="BG268" s="142">
        <f t="shared" ref="BG268:BG275" si="46">IF(N268="zákl. přenesená",J268,0)</f>
        <v>0</v>
      </c>
      <c r="BH268" s="142">
        <f t="shared" ref="BH268:BH275" si="47">IF(N268="sníž. přenesená",J268,0)</f>
        <v>0</v>
      </c>
      <c r="BI268" s="142">
        <f t="shared" ref="BI268:BI275" si="48">IF(N268="nulová",J268,0)</f>
        <v>0</v>
      </c>
      <c r="BJ268" s="17" t="s">
        <v>86</v>
      </c>
      <c r="BK268" s="142">
        <f t="shared" ref="BK268:BK275" si="49">ROUND(I268*H268,2)</f>
        <v>0</v>
      </c>
      <c r="BL268" s="17" t="s">
        <v>193</v>
      </c>
      <c r="BM268" s="141" t="s">
        <v>1205</v>
      </c>
    </row>
    <row r="269" spans="2:65" s="1" customFormat="1" ht="24.2" customHeight="1" x14ac:dyDescent="0.2">
      <c r="B269" s="33"/>
      <c r="C269" s="164" t="s">
        <v>547</v>
      </c>
      <c r="D269" s="164" t="s">
        <v>213</v>
      </c>
      <c r="E269" s="165" t="s">
        <v>1206</v>
      </c>
      <c r="F269" s="166" t="s">
        <v>1207</v>
      </c>
      <c r="G269" s="167" t="s">
        <v>588</v>
      </c>
      <c r="H269" s="168">
        <v>1</v>
      </c>
      <c r="I269" s="169"/>
      <c r="J269" s="170">
        <f t="shared" si="40"/>
        <v>0</v>
      </c>
      <c r="K269" s="166" t="s">
        <v>192</v>
      </c>
      <c r="L269" s="171"/>
      <c r="M269" s="172" t="s">
        <v>35</v>
      </c>
      <c r="N269" s="173" t="s">
        <v>50</v>
      </c>
      <c r="P269" s="139">
        <f t="shared" si="41"/>
        <v>0</v>
      </c>
      <c r="Q269" s="139">
        <v>0</v>
      </c>
      <c r="R269" s="139">
        <f t="shared" si="42"/>
        <v>0</v>
      </c>
      <c r="S269" s="139">
        <v>0</v>
      </c>
      <c r="T269" s="140">
        <f t="shared" si="43"/>
        <v>0</v>
      </c>
      <c r="AR269" s="141" t="s">
        <v>395</v>
      </c>
      <c r="AT269" s="141" t="s">
        <v>213</v>
      </c>
      <c r="AU269" s="141" t="s">
        <v>86</v>
      </c>
      <c r="AY269" s="17" t="s">
        <v>187</v>
      </c>
      <c r="BE269" s="142">
        <f t="shared" si="44"/>
        <v>0</v>
      </c>
      <c r="BF269" s="142">
        <f t="shared" si="45"/>
        <v>0</v>
      </c>
      <c r="BG269" s="142">
        <f t="shared" si="46"/>
        <v>0</v>
      </c>
      <c r="BH269" s="142">
        <f t="shared" si="47"/>
        <v>0</v>
      </c>
      <c r="BI269" s="142">
        <f t="shared" si="48"/>
        <v>0</v>
      </c>
      <c r="BJ269" s="17" t="s">
        <v>86</v>
      </c>
      <c r="BK269" s="142">
        <f t="shared" si="49"/>
        <v>0</v>
      </c>
      <c r="BL269" s="17" t="s">
        <v>395</v>
      </c>
      <c r="BM269" s="141" t="s">
        <v>1208</v>
      </c>
    </row>
    <row r="270" spans="2:65" s="1" customFormat="1" ht="24.2" customHeight="1" x14ac:dyDescent="0.2">
      <c r="B270" s="33"/>
      <c r="C270" s="130" t="s">
        <v>552</v>
      </c>
      <c r="D270" s="130" t="s">
        <v>188</v>
      </c>
      <c r="E270" s="131" t="s">
        <v>591</v>
      </c>
      <c r="F270" s="132" t="s">
        <v>592</v>
      </c>
      <c r="G270" s="133" t="s">
        <v>204</v>
      </c>
      <c r="H270" s="134">
        <v>1</v>
      </c>
      <c r="I270" s="135"/>
      <c r="J270" s="136">
        <f t="shared" si="40"/>
        <v>0</v>
      </c>
      <c r="K270" s="132" t="s">
        <v>192</v>
      </c>
      <c r="L270" s="33"/>
      <c r="M270" s="137" t="s">
        <v>35</v>
      </c>
      <c r="N270" s="138" t="s">
        <v>50</v>
      </c>
      <c r="P270" s="139">
        <f t="shared" si="41"/>
        <v>0</v>
      </c>
      <c r="Q270" s="139">
        <v>0</v>
      </c>
      <c r="R270" s="139">
        <f t="shared" si="42"/>
        <v>0</v>
      </c>
      <c r="S270" s="139">
        <v>0</v>
      </c>
      <c r="T270" s="140">
        <f t="shared" si="43"/>
        <v>0</v>
      </c>
      <c r="AR270" s="141" t="s">
        <v>193</v>
      </c>
      <c r="AT270" s="141" t="s">
        <v>188</v>
      </c>
      <c r="AU270" s="141" t="s">
        <v>86</v>
      </c>
      <c r="AY270" s="17" t="s">
        <v>187</v>
      </c>
      <c r="BE270" s="142">
        <f t="shared" si="44"/>
        <v>0</v>
      </c>
      <c r="BF270" s="142">
        <f t="shared" si="45"/>
        <v>0</v>
      </c>
      <c r="BG270" s="142">
        <f t="shared" si="46"/>
        <v>0</v>
      </c>
      <c r="BH270" s="142">
        <f t="shared" si="47"/>
        <v>0</v>
      </c>
      <c r="BI270" s="142">
        <f t="shared" si="48"/>
        <v>0</v>
      </c>
      <c r="BJ270" s="17" t="s">
        <v>86</v>
      </c>
      <c r="BK270" s="142">
        <f t="shared" si="49"/>
        <v>0</v>
      </c>
      <c r="BL270" s="17" t="s">
        <v>193</v>
      </c>
      <c r="BM270" s="141" t="s">
        <v>1209</v>
      </c>
    </row>
    <row r="271" spans="2:65" s="1" customFormat="1" ht="16.5" customHeight="1" x14ac:dyDescent="0.2">
      <c r="B271" s="33"/>
      <c r="C271" s="130" t="s">
        <v>556</v>
      </c>
      <c r="D271" s="130" t="s">
        <v>188</v>
      </c>
      <c r="E271" s="131" t="s">
        <v>599</v>
      </c>
      <c r="F271" s="132" t="s">
        <v>600</v>
      </c>
      <c r="G271" s="133" t="s">
        <v>204</v>
      </c>
      <c r="H271" s="134">
        <v>1</v>
      </c>
      <c r="I271" s="135"/>
      <c r="J271" s="136">
        <f t="shared" si="40"/>
        <v>0</v>
      </c>
      <c r="K271" s="132" t="s">
        <v>192</v>
      </c>
      <c r="L271" s="33"/>
      <c r="M271" s="137" t="s">
        <v>35</v>
      </c>
      <c r="N271" s="138" t="s">
        <v>50</v>
      </c>
      <c r="P271" s="139">
        <f t="shared" si="41"/>
        <v>0</v>
      </c>
      <c r="Q271" s="139">
        <v>0</v>
      </c>
      <c r="R271" s="139">
        <f t="shared" si="42"/>
        <v>0</v>
      </c>
      <c r="S271" s="139">
        <v>0</v>
      </c>
      <c r="T271" s="140">
        <f t="shared" si="43"/>
        <v>0</v>
      </c>
      <c r="AR271" s="141" t="s">
        <v>193</v>
      </c>
      <c r="AT271" s="141" t="s">
        <v>188</v>
      </c>
      <c r="AU271" s="141" t="s">
        <v>86</v>
      </c>
      <c r="AY271" s="17" t="s">
        <v>187</v>
      </c>
      <c r="BE271" s="142">
        <f t="shared" si="44"/>
        <v>0</v>
      </c>
      <c r="BF271" s="142">
        <f t="shared" si="45"/>
        <v>0</v>
      </c>
      <c r="BG271" s="142">
        <f t="shared" si="46"/>
        <v>0</v>
      </c>
      <c r="BH271" s="142">
        <f t="shared" si="47"/>
        <v>0</v>
      </c>
      <c r="BI271" s="142">
        <f t="shared" si="48"/>
        <v>0</v>
      </c>
      <c r="BJ271" s="17" t="s">
        <v>86</v>
      </c>
      <c r="BK271" s="142">
        <f t="shared" si="49"/>
        <v>0</v>
      </c>
      <c r="BL271" s="17" t="s">
        <v>193</v>
      </c>
      <c r="BM271" s="141" t="s">
        <v>1210</v>
      </c>
    </row>
    <row r="272" spans="2:65" s="1" customFormat="1" ht="16.5" customHeight="1" x14ac:dyDescent="0.2">
      <c r="B272" s="33"/>
      <c r="C272" s="164" t="s">
        <v>560</v>
      </c>
      <c r="D272" s="164" t="s">
        <v>213</v>
      </c>
      <c r="E272" s="165" t="s">
        <v>595</v>
      </c>
      <c r="F272" s="166" t="s">
        <v>596</v>
      </c>
      <c r="G272" s="167" t="s">
        <v>204</v>
      </c>
      <c r="H272" s="168">
        <v>1</v>
      </c>
      <c r="I272" s="169"/>
      <c r="J272" s="170">
        <f t="shared" si="40"/>
        <v>0</v>
      </c>
      <c r="K272" s="166" t="s">
        <v>192</v>
      </c>
      <c r="L272" s="171"/>
      <c r="M272" s="172" t="s">
        <v>35</v>
      </c>
      <c r="N272" s="173" t="s">
        <v>50</v>
      </c>
      <c r="P272" s="139">
        <f t="shared" si="41"/>
        <v>0</v>
      </c>
      <c r="Q272" s="139">
        <v>0</v>
      </c>
      <c r="R272" s="139">
        <f t="shared" si="42"/>
        <v>0</v>
      </c>
      <c r="S272" s="139">
        <v>0</v>
      </c>
      <c r="T272" s="140">
        <f t="shared" si="43"/>
        <v>0</v>
      </c>
      <c r="AR272" s="141" t="s">
        <v>395</v>
      </c>
      <c r="AT272" s="141" t="s">
        <v>213</v>
      </c>
      <c r="AU272" s="141" t="s">
        <v>86</v>
      </c>
      <c r="AY272" s="17" t="s">
        <v>187</v>
      </c>
      <c r="BE272" s="142">
        <f t="shared" si="44"/>
        <v>0</v>
      </c>
      <c r="BF272" s="142">
        <f t="shared" si="45"/>
        <v>0</v>
      </c>
      <c r="BG272" s="142">
        <f t="shared" si="46"/>
        <v>0</v>
      </c>
      <c r="BH272" s="142">
        <f t="shared" si="47"/>
        <v>0</v>
      </c>
      <c r="BI272" s="142">
        <f t="shared" si="48"/>
        <v>0</v>
      </c>
      <c r="BJ272" s="17" t="s">
        <v>86</v>
      </c>
      <c r="BK272" s="142">
        <f t="shared" si="49"/>
        <v>0</v>
      </c>
      <c r="BL272" s="17" t="s">
        <v>395</v>
      </c>
      <c r="BM272" s="141" t="s">
        <v>1211</v>
      </c>
    </row>
    <row r="273" spans="2:65" s="1" customFormat="1" ht="16.5" customHeight="1" x14ac:dyDescent="0.2">
      <c r="B273" s="33"/>
      <c r="C273" s="130" t="s">
        <v>564</v>
      </c>
      <c r="D273" s="130" t="s">
        <v>188</v>
      </c>
      <c r="E273" s="131" t="s">
        <v>603</v>
      </c>
      <c r="F273" s="132" t="s">
        <v>604</v>
      </c>
      <c r="G273" s="133" t="s">
        <v>204</v>
      </c>
      <c r="H273" s="134">
        <v>1</v>
      </c>
      <c r="I273" s="135"/>
      <c r="J273" s="136">
        <f t="shared" si="40"/>
        <v>0</v>
      </c>
      <c r="K273" s="132" t="s">
        <v>192</v>
      </c>
      <c r="L273" s="33"/>
      <c r="M273" s="137" t="s">
        <v>35</v>
      </c>
      <c r="N273" s="138" t="s">
        <v>50</v>
      </c>
      <c r="P273" s="139">
        <f t="shared" si="41"/>
        <v>0</v>
      </c>
      <c r="Q273" s="139">
        <v>0</v>
      </c>
      <c r="R273" s="139">
        <f t="shared" si="42"/>
        <v>0</v>
      </c>
      <c r="S273" s="139">
        <v>0</v>
      </c>
      <c r="T273" s="140">
        <f t="shared" si="43"/>
        <v>0</v>
      </c>
      <c r="AR273" s="141" t="s">
        <v>193</v>
      </c>
      <c r="AT273" s="141" t="s">
        <v>188</v>
      </c>
      <c r="AU273" s="141" t="s">
        <v>86</v>
      </c>
      <c r="AY273" s="17" t="s">
        <v>187</v>
      </c>
      <c r="BE273" s="142">
        <f t="shared" si="44"/>
        <v>0</v>
      </c>
      <c r="BF273" s="142">
        <f t="shared" si="45"/>
        <v>0</v>
      </c>
      <c r="BG273" s="142">
        <f t="shared" si="46"/>
        <v>0</v>
      </c>
      <c r="BH273" s="142">
        <f t="shared" si="47"/>
        <v>0</v>
      </c>
      <c r="BI273" s="142">
        <f t="shared" si="48"/>
        <v>0</v>
      </c>
      <c r="BJ273" s="17" t="s">
        <v>86</v>
      </c>
      <c r="BK273" s="142">
        <f t="shared" si="49"/>
        <v>0</v>
      </c>
      <c r="BL273" s="17" t="s">
        <v>193</v>
      </c>
      <c r="BM273" s="141" t="s">
        <v>1212</v>
      </c>
    </row>
    <row r="274" spans="2:65" s="1" customFormat="1" ht="16.5" customHeight="1" x14ac:dyDescent="0.2">
      <c r="B274" s="33"/>
      <c r="C274" s="164" t="s">
        <v>568</v>
      </c>
      <c r="D274" s="164" t="s">
        <v>213</v>
      </c>
      <c r="E274" s="165" t="s">
        <v>607</v>
      </c>
      <c r="F274" s="166" t="s">
        <v>608</v>
      </c>
      <c r="G274" s="167" t="s">
        <v>204</v>
      </c>
      <c r="H274" s="168">
        <v>1</v>
      </c>
      <c r="I274" s="169"/>
      <c r="J274" s="170">
        <f t="shared" si="40"/>
        <v>0</v>
      </c>
      <c r="K274" s="166" t="s">
        <v>192</v>
      </c>
      <c r="L274" s="171"/>
      <c r="M274" s="172" t="s">
        <v>35</v>
      </c>
      <c r="N274" s="173" t="s">
        <v>50</v>
      </c>
      <c r="P274" s="139">
        <f t="shared" si="41"/>
        <v>0</v>
      </c>
      <c r="Q274" s="139">
        <v>0</v>
      </c>
      <c r="R274" s="139">
        <f t="shared" si="42"/>
        <v>0</v>
      </c>
      <c r="S274" s="139">
        <v>0</v>
      </c>
      <c r="T274" s="140">
        <f t="shared" si="43"/>
        <v>0</v>
      </c>
      <c r="AR274" s="141" t="s">
        <v>216</v>
      </c>
      <c r="AT274" s="141" t="s">
        <v>213</v>
      </c>
      <c r="AU274" s="141" t="s">
        <v>86</v>
      </c>
      <c r="AY274" s="17" t="s">
        <v>187</v>
      </c>
      <c r="BE274" s="142">
        <f t="shared" si="44"/>
        <v>0</v>
      </c>
      <c r="BF274" s="142">
        <f t="shared" si="45"/>
        <v>0</v>
      </c>
      <c r="BG274" s="142">
        <f t="shared" si="46"/>
        <v>0</v>
      </c>
      <c r="BH274" s="142">
        <f t="shared" si="47"/>
        <v>0</v>
      </c>
      <c r="BI274" s="142">
        <f t="shared" si="48"/>
        <v>0</v>
      </c>
      <c r="BJ274" s="17" t="s">
        <v>86</v>
      </c>
      <c r="BK274" s="142">
        <f t="shared" si="49"/>
        <v>0</v>
      </c>
      <c r="BL274" s="17" t="s">
        <v>217</v>
      </c>
      <c r="BM274" s="141" t="s">
        <v>1213</v>
      </c>
    </row>
    <row r="275" spans="2:65" s="1" customFormat="1" ht="24.2" customHeight="1" x14ac:dyDescent="0.2">
      <c r="B275" s="33"/>
      <c r="C275" s="164" t="s">
        <v>572</v>
      </c>
      <c r="D275" s="164" t="s">
        <v>213</v>
      </c>
      <c r="E275" s="165" t="s">
        <v>615</v>
      </c>
      <c r="F275" s="166" t="s">
        <v>616</v>
      </c>
      <c r="G275" s="167" t="s">
        <v>204</v>
      </c>
      <c r="H275" s="168">
        <v>1</v>
      </c>
      <c r="I275" s="169"/>
      <c r="J275" s="170">
        <f t="shared" si="40"/>
        <v>0</v>
      </c>
      <c r="K275" s="166" t="s">
        <v>192</v>
      </c>
      <c r="L275" s="171"/>
      <c r="M275" s="172" t="s">
        <v>35</v>
      </c>
      <c r="N275" s="173" t="s">
        <v>50</v>
      </c>
      <c r="P275" s="139">
        <f t="shared" si="41"/>
        <v>0</v>
      </c>
      <c r="Q275" s="139">
        <v>0</v>
      </c>
      <c r="R275" s="139">
        <f t="shared" si="42"/>
        <v>0</v>
      </c>
      <c r="S275" s="139">
        <v>0</v>
      </c>
      <c r="T275" s="140">
        <f t="shared" si="43"/>
        <v>0</v>
      </c>
      <c r="AR275" s="141" t="s">
        <v>216</v>
      </c>
      <c r="AT275" s="141" t="s">
        <v>213</v>
      </c>
      <c r="AU275" s="141" t="s">
        <v>86</v>
      </c>
      <c r="AY275" s="17" t="s">
        <v>187</v>
      </c>
      <c r="BE275" s="142">
        <f t="shared" si="44"/>
        <v>0</v>
      </c>
      <c r="BF275" s="142">
        <f t="shared" si="45"/>
        <v>0</v>
      </c>
      <c r="BG275" s="142">
        <f t="shared" si="46"/>
        <v>0</v>
      </c>
      <c r="BH275" s="142">
        <f t="shared" si="47"/>
        <v>0</v>
      </c>
      <c r="BI275" s="142">
        <f t="shared" si="48"/>
        <v>0</v>
      </c>
      <c r="BJ275" s="17" t="s">
        <v>86</v>
      </c>
      <c r="BK275" s="142">
        <f t="shared" si="49"/>
        <v>0</v>
      </c>
      <c r="BL275" s="17" t="s">
        <v>217</v>
      </c>
      <c r="BM275" s="141" t="s">
        <v>1214</v>
      </c>
    </row>
    <row r="276" spans="2:65" s="1" customFormat="1" ht="19.5" x14ac:dyDescent="0.2">
      <c r="B276" s="33"/>
      <c r="D276" s="144" t="s">
        <v>298</v>
      </c>
      <c r="F276" s="176" t="s">
        <v>1021</v>
      </c>
      <c r="I276" s="177"/>
      <c r="L276" s="33"/>
      <c r="M276" s="178"/>
      <c r="T276" s="54"/>
      <c r="AT276" s="17" t="s">
        <v>298</v>
      </c>
      <c r="AU276" s="17" t="s">
        <v>86</v>
      </c>
    </row>
    <row r="277" spans="2:65" s="1" customFormat="1" ht="16.5" customHeight="1" x14ac:dyDescent="0.2">
      <c r="B277" s="33"/>
      <c r="C277" s="130" t="s">
        <v>576</v>
      </c>
      <c r="D277" s="130" t="s">
        <v>188</v>
      </c>
      <c r="E277" s="131" t="s">
        <v>620</v>
      </c>
      <c r="F277" s="132" t="s">
        <v>621</v>
      </c>
      <c r="G277" s="133" t="s">
        <v>204</v>
      </c>
      <c r="H277" s="134">
        <v>1</v>
      </c>
      <c r="I277" s="135"/>
      <c r="J277" s="136">
        <f>ROUND(I277*H277,2)</f>
        <v>0</v>
      </c>
      <c r="K277" s="132" t="s">
        <v>192</v>
      </c>
      <c r="L277" s="33"/>
      <c r="M277" s="137" t="s">
        <v>35</v>
      </c>
      <c r="N277" s="138" t="s">
        <v>50</v>
      </c>
      <c r="P277" s="139">
        <f>O277*H277</f>
        <v>0</v>
      </c>
      <c r="Q277" s="139">
        <v>0</v>
      </c>
      <c r="R277" s="139">
        <f>Q277*H277</f>
        <v>0</v>
      </c>
      <c r="S277" s="139">
        <v>0</v>
      </c>
      <c r="T277" s="140">
        <f>S277*H277</f>
        <v>0</v>
      </c>
      <c r="AR277" s="141" t="s">
        <v>193</v>
      </c>
      <c r="AT277" s="141" t="s">
        <v>188</v>
      </c>
      <c r="AU277" s="141" t="s">
        <v>86</v>
      </c>
      <c r="AY277" s="17" t="s">
        <v>187</v>
      </c>
      <c r="BE277" s="142">
        <f>IF(N277="základní",J277,0)</f>
        <v>0</v>
      </c>
      <c r="BF277" s="142">
        <f>IF(N277="snížená",J277,0)</f>
        <v>0</v>
      </c>
      <c r="BG277" s="142">
        <f>IF(N277="zákl. přenesená",J277,0)</f>
        <v>0</v>
      </c>
      <c r="BH277" s="142">
        <f>IF(N277="sníž. přenesená",J277,0)</f>
        <v>0</v>
      </c>
      <c r="BI277" s="142">
        <f>IF(N277="nulová",J277,0)</f>
        <v>0</v>
      </c>
      <c r="BJ277" s="17" t="s">
        <v>86</v>
      </c>
      <c r="BK277" s="142">
        <f>ROUND(I277*H277,2)</f>
        <v>0</v>
      </c>
      <c r="BL277" s="17" t="s">
        <v>193</v>
      </c>
      <c r="BM277" s="141" t="s">
        <v>1215</v>
      </c>
    </row>
    <row r="278" spans="2:65" s="1" customFormat="1" ht="16.5" customHeight="1" x14ac:dyDescent="0.2">
      <c r="B278" s="33"/>
      <c r="C278" s="164" t="s">
        <v>581</v>
      </c>
      <c r="D278" s="164" t="s">
        <v>213</v>
      </c>
      <c r="E278" s="165" t="s">
        <v>624</v>
      </c>
      <c r="F278" s="166" t="s">
        <v>625</v>
      </c>
      <c r="G278" s="167" t="s">
        <v>204</v>
      </c>
      <c r="H278" s="168">
        <v>1</v>
      </c>
      <c r="I278" s="169"/>
      <c r="J278" s="170">
        <f>ROUND(I278*H278,2)</f>
        <v>0</v>
      </c>
      <c r="K278" s="166" t="s">
        <v>192</v>
      </c>
      <c r="L278" s="171"/>
      <c r="M278" s="172" t="s">
        <v>35</v>
      </c>
      <c r="N278" s="173" t="s">
        <v>50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216</v>
      </c>
      <c r="AT278" s="141" t="s">
        <v>213</v>
      </c>
      <c r="AU278" s="141" t="s">
        <v>86</v>
      </c>
      <c r="AY278" s="17" t="s">
        <v>187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7" t="s">
        <v>86</v>
      </c>
      <c r="BK278" s="142">
        <f>ROUND(I278*H278,2)</f>
        <v>0</v>
      </c>
      <c r="BL278" s="17" t="s">
        <v>217</v>
      </c>
      <c r="BM278" s="141" t="s">
        <v>1216</v>
      </c>
    </row>
    <row r="279" spans="2:65" s="1" customFormat="1" ht="21.75" customHeight="1" x14ac:dyDescent="0.2">
      <c r="B279" s="33"/>
      <c r="C279" s="164" t="s">
        <v>585</v>
      </c>
      <c r="D279" s="164" t="s">
        <v>213</v>
      </c>
      <c r="E279" s="165" t="s">
        <v>628</v>
      </c>
      <c r="F279" s="166" t="s">
        <v>629</v>
      </c>
      <c r="G279" s="167" t="s">
        <v>204</v>
      </c>
      <c r="H279" s="168">
        <v>1</v>
      </c>
      <c r="I279" s="169"/>
      <c r="J279" s="170">
        <f>ROUND(I279*H279,2)</f>
        <v>0</v>
      </c>
      <c r="K279" s="166" t="s">
        <v>192</v>
      </c>
      <c r="L279" s="171"/>
      <c r="M279" s="172" t="s">
        <v>35</v>
      </c>
      <c r="N279" s="173" t="s">
        <v>50</v>
      </c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AR279" s="141" t="s">
        <v>216</v>
      </c>
      <c r="AT279" s="141" t="s">
        <v>213</v>
      </c>
      <c r="AU279" s="141" t="s">
        <v>86</v>
      </c>
      <c r="AY279" s="17" t="s">
        <v>187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7" t="s">
        <v>86</v>
      </c>
      <c r="BK279" s="142">
        <f>ROUND(I279*H279,2)</f>
        <v>0</v>
      </c>
      <c r="BL279" s="17" t="s">
        <v>217</v>
      </c>
      <c r="BM279" s="141" t="s">
        <v>1217</v>
      </c>
    </row>
    <row r="280" spans="2:65" s="1" customFormat="1" ht="19.5" x14ac:dyDescent="0.2">
      <c r="B280" s="33"/>
      <c r="D280" s="144" t="s">
        <v>298</v>
      </c>
      <c r="F280" s="176" t="s">
        <v>1025</v>
      </c>
      <c r="I280" s="177"/>
      <c r="L280" s="33"/>
      <c r="M280" s="178"/>
      <c r="T280" s="54"/>
      <c r="AT280" s="17" t="s">
        <v>298</v>
      </c>
      <c r="AU280" s="17" t="s">
        <v>86</v>
      </c>
    </row>
    <row r="281" spans="2:65" s="1" customFormat="1" ht="16.5" customHeight="1" x14ac:dyDescent="0.2">
      <c r="B281" s="33"/>
      <c r="C281" s="130" t="s">
        <v>590</v>
      </c>
      <c r="D281" s="130" t="s">
        <v>188</v>
      </c>
      <c r="E281" s="131" t="s">
        <v>633</v>
      </c>
      <c r="F281" s="132" t="s">
        <v>634</v>
      </c>
      <c r="G281" s="133" t="s">
        <v>204</v>
      </c>
      <c r="H281" s="134">
        <v>1</v>
      </c>
      <c r="I281" s="135"/>
      <c r="J281" s="136">
        <f>ROUND(I281*H281,2)</f>
        <v>0</v>
      </c>
      <c r="K281" s="132" t="s">
        <v>192</v>
      </c>
      <c r="L281" s="33"/>
      <c r="M281" s="137" t="s">
        <v>35</v>
      </c>
      <c r="N281" s="138" t="s">
        <v>50</v>
      </c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AR281" s="141" t="s">
        <v>193</v>
      </c>
      <c r="AT281" s="141" t="s">
        <v>188</v>
      </c>
      <c r="AU281" s="141" t="s">
        <v>86</v>
      </c>
      <c r="AY281" s="17" t="s">
        <v>187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7" t="s">
        <v>86</v>
      </c>
      <c r="BK281" s="142">
        <f>ROUND(I281*H281,2)</f>
        <v>0</v>
      </c>
      <c r="BL281" s="17" t="s">
        <v>193</v>
      </c>
      <c r="BM281" s="141" t="s">
        <v>1218</v>
      </c>
    </row>
    <row r="282" spans="2:65" s="11" customFormat="1" ht="22.9" customHeight="1" x14ac:dyDescent="0.2">
      <c r="B282" s="120"/>
      <c r="D282" s="121" t="s">
        <v>78</v>
      </c>
      <c r="E282" s="174" t="s">
        <v>636</v>
      </c>
      <c r="F282" s="174" t="s">
        <v>1027</v>
      </c>
      <c r="I282" s="123"/>
      <c r="J282" s="175">
        <f>BK282</f>
        <v>0</v>
      </c>
      <c r="L282" s="120"/>
      <c r="M282" s="125"/>
      <c r="P282" s="126">
        <f>SUM(P283:P293)</f>
        <v>0</v>
      </c>
      <c r="R282" s="126">
        <f>SUM(R283:R293)</f>
        <v>0</v>
      </c>
      <c r="T282" s="127">
        <f>SUM(T283:T293)</f>
        <v>0</v>
      </c>
      <c r="AR282" s="121" t="s">
        <v>86</v>
      </c>
      <c r="AT282" s="128" t="s">
        <v>78</v>
      </c>
      <c r="AU282" s="128" t="s">
        <v>86</v>
      </c>
      <c r="AY282" s="121" t="s">
        <v>187</v>
      </c>
      <c r="BK282" s="129">
        <f>SUM(BK283:BK293)</f>
        <v>0</v>
      </c>
    </row>
    <row r="283" spans="2:65" s="1" customFormat="1" ht="16.5" customHeight="1" x14ac:dyDescent="0.2">
      <c r="B283" s="33"/>
      <c r="C283" s="164" t="s">
        <v>594</v>
      </c>
      <c r="D283" s="164" t="s">
        <v>213</v>
      </c>
      <c r="E283" s="165" t="s">
        <v>639</v>
      </c>
      <c r="F283" s="166" t="s">
        <v>640</v>
      </c>
      <c r="G283" s="167" t="s">
        <v>204</v>
      </c>
      <c r="H283" s="168">
        <v>2</v>
      </c>
      <c r="I283" s="169"/>
      <c r="J283" s="170">
        <f t="shared" ref="J283:J293" si="50">ROUND(I283*H283,2)</f>
        <v>0</v>
      </c>
      <c r="K283" s="166" t="s">
        <v>192</v>
      </c>
      <c r="L283" s="171"/>
      <c r="M283" s="172" t="s">
        <v>35</v>
      </c>
      <c r="N283" s="173" t="s">
        <v>50</v>
      </c>
      <c r="P283" s="139">
        <f t="shared" ref="P283:P293" si="51">O283*H283</f>
        <v>0</v>
      </c>
      <c r="Q283" s="139">
        <v>0</v>
      </c>
      <c r="R283" s="139">
        <f t="shared" ref="R283:R293" si="52">Q283*H283</f>
        <v>0</v>
      </c>
      <c r="S283" s="139">
        <v>0</v>
      </c>
      <c r="T283" s="140">
        <f t="shared" ref="T283:T293" si="53">S283*H283</f>
        <v>0</v>
      </c>
      <c r="AR283" s="141" t="s">
        <v>395</v>
      </c>
      <c r="AT283" s="141" t="s">
        <v>213</v>
      </c>
      <c r="AU283" s="141" t="s">
        <v>88</v>
      </c>
      <c r="AY283" s="17" t="s">
        <v>187</v>
      </c>
      <c r="BE283" s="142">
        <f t="shared" ref="BE283:BE293" si="54">IF(N283="základní",J283,0)</f>
        <v>0</v>
      </c>
      <c r="BF283" s="142">
        <f t="shared" ref="BF283:BF293" si="55">IF(N283="snížená",J283,0)</f>
        <v>0</v>
      </c>
      <c r="BG283" s="142">
        <f t="shared" ref="BG283:BG293" si="56">IF(N283="zákl. přenesená",J283,0)</f>
        <v>0</v>
      </c>
      <c r="BH283" s="142">
        <f t="shared" ref="BH283:BH293" si="57">IF(N283="sníž. přenesená",J283,0)</f>
        <v>0</v>
      </c>
      <c r="BI283" s="142">
        <f t="shared" ref="BI283:BI293" si="58">IF(N283="nulová",J283,0)</f>
        <v>0</v>
      </c>
      <c r="BJ283" s="17" t="s">
        <v>86</v>
      </c>
      <c r="BK283" s="142">
        <f t="shared" ref="BK283:BK293" si="59">ROUND(I283*H283,2)</f>
        <v>0</v>
      </c>
      <c r="BL283" s="17" t="s">
        <v>395</v>
      </c>
      <c r="BM283" s="141" t="s">
        <v>1219</v>
      </c>
    </row>
    <row r="284" spans="2:65" s="1" customFormat="1" ht="16.5" customHeight="1" x14ac:dyDescent="0.2">
      <c r="B284" s="33"/>
      <c r="C284" s="130" t="s">
        <v>598</v>
      </c>
      <c r="D284" s="130" t="s">
        <v>188</v>
      </c>
      <c r="E284" s="131" t="s">
        <v>643</v>
      </c>
      <c r="F284" s="132" t="s">
        <v>644</v>
      </c>
      <c r="G284" s="133" t="s">
        <v>204</v>
      </c>
      <c r="H284" s="134">
        <v>1</v>
      </c>
      <c r="I284" s="135"/>
      <c r="J284" s="136">
        <f t="shared" si="50"/>
        <v>0</v>
      </c>
      <c r="K284" s="132" t="s">
        <v>192</v>
      </c>
      <c r="L284" s="33"/>
      <c r="M284" s="137" t="s">
        <v>35</v>
      </c>
      <c r="N284" s="138" t="s">
        <v>50</v>
      </c>
      <c r="P284" s="139">
        <f t="shared" si="51"/>
        <v>0</v>
      </c>
      <c r="Q284" s="139">
        <v>0</v>
      </c>
      <c r="R284" s="139">
        <f t="shared" si="52"/>
        <v>0</v>
      </c>
      <c r="S284" s="139">
        <v>0</v>
      </c>
      <c r="T284" s="140">
        <f t="shared" si="53"/>
        <v>0</v>
      </c>
      <c r="AR284" s="141" t="s">
        <v>193</v>
      </c>
      <c r="AT284" s="141" t="s">
        <v>188</v>
      </c>
      <c r="AU284" s="141" t="s">
        <v>88</v>
      </c>
      <c r="AY284" s="17" t="s">
        <v>187</v>
      </c>
      <c r="BE284" s="142">
        <f t="shared" si="54"/>
        <v>0</v>
      </c>
      <c r="BF284" s="142">
        <f t="shared" si="55"/>
        <v>0</v>
      </c>
      <c r="BG284" s="142">
        <f t="shared" si="56"/>
        <v>0</v>
      </c>
      <c r="BH284" s="142">
        <f t="shared" si="57"/>
        <v>0</v>
      </c>
      <c r="BI284" s="142">
        <f t="shared" si="58"/>
        <v>0</v>
      </c>
      <c r="BJ284" s="17" t="s">
        <v>86</v>
      </c>
      <c r="BK284" s="142">
        <f t="shared" si="59"/>
        <v>0</v>
      </c>
      <c r="BL284" s="17" t="s">
        <v>193</v>
      </c>
      <c r="BM284" s="141" t="s">
        <v>1220</v>
      </c>
    </row>
    <row r="285" spans="2:65" s="1" customFormat="1" ht="16.5" customHeight="1" x14ac:dyDescent="0.2">
      <c r="B285" s="33"/>
      <c r="C285" s="130" t="s">
        <v>602</v>
      </c>
      <c r="D285" s="130" t="s">
        <v>188</v>
      </c>
      <c r="E285" s="131" t="s">
        <v>647</v>
      </c>
      <c r="F285" s="132" t="s">
        <v>648</v>
      </c>
      <c r="G285" s="133" t="s">
        <v>204</v>
      </c>
      <c r="H285" s="134">
        <v>1</v>
      </c>
      <c r="I285" s="135"/>
      <c r="J285" s="136">
        <f t="shared" si="50"/>
        <v>0</v>
      </c>
      <c r="K285" s="132" t="s">
        <v>192</v>
      </c>
      <c r="L285" s="33"/>
      <c r="M285" s="137" t="s">
        <v>35</v>
      </c>
      <c r="N285" s="138" t="s">
        <v>50</v>
      </c>
      <c r="P285" s="139">
        <f t="shared" si="51"/>
        <v>0</v>
      </c>
      <c r="Q285" s="139">
        <v>0</v>
      </c>
      <c r="R285" s="139">
        <f t="shared" si="52"/>
        <v>0</v>
      </c>
      <c r="S285" s="139">
        <v>0</v>
      </c>
      <c r="T285" s="140">
        <f t="shared" si="53"/>
        <v>0</v>
      </c>
      <c r="AR285" s="141" t="s">
        <v>193</v>
      </c>
      <c r="AT285" s="141" t="s">
        <v>188</v>
      </c>
      <c r="AU285" s="141" t="s">
        <v>88</v>
      </c>
      <c r="AY285" s="17" t="s">
        <v>187</v>
      </c>
      <c r="BE285" s="142">
        <f t="shared" si="54"/>
        <v>0</v>
      </c>
      <c r="BF285" s="142">
        <f t="shared" si="55"/>
        <v>0</v>
      </c>
      <c r="BG285" s="142">
        <f t="shared" si="56"/>
        <v>0</v>
      </c>
      <c r="BH285" s="142">
        <f t="shared" si="57"/>
        <v>0</v>
      </c>
      <c r="BI285" s="142">
        <f t="shared" si="58"/>
        <v>0</v>
      </c>
      <c r="BJ285" s="17" t="s">
        <v>86</v>
      </c>
      <c r="BK285" s="142">
        <f t="shared" si="59"/>
        <v>0</v>
      </c>
      <c r="BL285" s="17" t="s">
        <v>193</v>
      </c>
      <c r="BM285" s="141" t="s">
        <v>1221</v>
      </c>
    </row>
    <row r="286" spans="2:65" s="1" customFormat="1" ht="16.5" customHeight="1" x14ac:dyDescent="0.2">
      <c r="B286" s="33"/>
      <c r="C286" s="164" t="s">
        <v>606</v>
      </c>
      <c r="D286" s="164" t="s">
        <v>213</v>
      </c>
      <c r="E286" s="165" t="s">
        <v>652</v>
      </c>
      <c r="F286" s="166" t="s">
        <v>653</v>
      </c>
      <c r="G286" s="167" t="s">
        <v>204</v>
      </c>
      <c r="H286" s="168">
        <v>1</v>
      </c>
      <c r="I286" s="169"/>
      <c r="J286" s="170">
        <f t="shared" si="50"/>
        <v>0</v>
      </c>
      <c r="K286" s="166" t="s">
        <v>192</v>
      </c>
      <c r="L286" s="171"/>
      <c r="M286" s="172" t="s">
        <v>35</v>
      </c>
      <c r="N286" s="173" t="s">
        <v>50</v>
      </c>
      <c r="P286" s="139">
        <f t="shared" si="51"/>
        <v>0</v>
      </c>
      <c r="Q286" s="139">
        <v>0</v>
      </c>
      <c r="R286" s="139">
        <f t="shared" si="52"/>
        <v>0</v>
      </c>
      <c r="S286" s="139">
        <v>0</v>
      </c>
      <c r="T286" s="140">
        <f t="shared" si="53"/>
        <v>0</v>
      </c>
      <c r="AR286" s="141" t="s">
        <v>395</v>
      </c>
      <c r="AT286" s="141" t="s">
        <v>213</v>
      </c>
      <c r="AU286" s="141" t="s">
        <v>88</v>
      </c>
      <c r="AY286" s="17" t="s">
        <v>187</v>
      </c>
      <c r="BE286" s="142">
        <f t="shared" si="54"/>
        <v>0</v>
      </c>
      <c r="BF286" s="142">
        <f t="shared" si="55"/>
        <v>0</v>
      </c>
      <c r="BG286" s="142">
        <f t="shared" si="56"/>
        <v>0</v>
      </c>
      <c r="BH286" s="142">
        <f t="shared" si="57"/>
        <v>0</v>
      </c>
      <c r="BI286" s="142">
        <f t="shared" si="58"/>
        <v>0</v>
      </c>
      <c r="BJ286" s="17" t="s">
        <v>86</v>
      </c>
      <c r="BK286" s="142">
        <f t="shared" si="59"/>
        <v>0</v>
      </c>
      <c r="BL286" s="17" t="s">
        <v>395</v>
      </c>
      <c r="BM286" s="141" t="s">
        <v>1222</v>
      </c>
    </row>
    <row r="287" spans="2:65" s="1" customFormat="1" ht="16.5" customHeight="1" x14ac:dyDescent="0.2">
      <c r="B287" s="33"/>
      <c r="C287" s="130" t="s">
        <v>610</v>
      </c>
      <c r="D287" s="130" t="s">
        <v>188</v>
      </c>
      <c r="E287" s="131" t="s">
        <v>656</v>
      </c>
      <c r="F287" s="132" t="s">
        <v>657</v>
      </c>
      <c r="G287" s="133" t="s">
        <v>204</v>
      </c>
      <c r="H287" s="134">
        <v>10</v>
      </c>
      <c r="I287" s="135"/>
      <c r="J287" s="136">
        <f t="shared" si="50"/>
        <v>0</v>
      </c>
      <c r="K287" s="132" t="s">
        <v>192</v>
      </c>
      <c r="L287" s="33"/>
      <c r="M287" s="137" t="s">
        <v>35</v>
      </c>
      <c r="N287" s="138" t="s">
        <v>50</v>
      </c>
      <c r="P287" s="139">
        <f t="shared" si="51"/>
        <v>0</v>
      </c>
      <c r="Q287" s="139">
        <v>0</v>
      </c>
      <c r="R287" s="139">
        <f t="shared" si="52"/>
        <v>0</v>
      </c>
      <c r="S287" s="139">
        <v>0</v>
      </c>
      <c r="T287" s="140">
        <f t="shared" si="53"/>
        <v>0</v>
      </c>
      <c r="AR287" s="141" t="s">
        <v>193</v>
      </c>
      <c r="AT287" s="141" t="s">
        <v>188</v>
      </c>
      <c r="AU287" s="141" t="s">
        <v>88</v>
      </c>
      <c r="AY287" s="17" t="s">
        <v>187</v>
      </c>
      <c r="BE287" s="142">
        <f t="shared" si="54"/>
        <v>0</v>
      </c>
      <c r="BF287" s="142">
        <f t="shared" si="55"/>
        <v>0</v>
      </c>
      <c r="BG287" s="142">
        <f t="shared" si="56"/>
        <v>0</v>
      </c>
      <c r="BH287" s="142">
        <f t="shared" si="57"/>
        <v>0</v>
      </c>
      <c r="BI287" s="142">
        <f t="shared" si="58"/>
        <v>0</v>
      </c>
      <c r="BJ287" s="17" t="s">
        <v>86</v>
      </c>
      <c r="BK287" s="142">
        <f t="shared" si="59"/>
        <v>0</v>
      </c>
      <c r="BL287" s="17" t="s">
        <v>193</v>
      </c>
      <c r="BM287" s="141" t="s">
        <v>1223</v>
      </c>
    </row>
    <row r="288" spans="2:65" s="1" customFormat="1" ht="16.5" customHeight="1" x14ac:dyDescent="0.2">
      <c r="B288" s="33"/>
      <c r="C288" s="164" t="s">
        <v>614</v>
      </c>
      <c r="D288" s="164" t="s">
        <v>213</v>
      </c>
      <c r="E288" s="165" t="s">
        <v>676</v>
      </c>
      <c r="F288" s="166" t="s">
        <v>677</v>
      </c>
      <c r="G288" s="167" t="s">
        <v>204</v>
      </c>
      <c r="H288" s="168">
        <v>1</v>
      </c>
      <c r="I288" s="169"/>
      <c r="J288" s="170">
        <f t="shared" si="50"/>
        <v>0</v>
      </c>
      <c r="K288" s="166" t="s">
        <v>192</v>
      </c>
      <c r="L288" s="171"/>
      <c r="M288" s="172" t="s">
        <v>35</v>
      </c>
      <c r="N288" s="173" t="s">
        <v>50</v>
      </c>
      <c r="P288" s="139">
        <f t="shared" si="51"/>
        <v>0</v>
      </c>
      <c r="Q288" s="139">
        <v>0</v>
      </c>
      <c r="R288" s="139">
        <f t="shared" si="52"/>
        <v>0</v>
      </c>
      <c r="S288" s="139">
        <v>0</v>
      </c>
      <c r="T288" s="140">
        <f t="shared" si="53"/>
        <v>0</v>
      </c>
      <c r="AR288" s="141" t="s">
        <v>395</v>
      </c>
      <c r="AT288" s="141" t="s">
        <v>213</v>
      </c>
      <c r="AU288" s="141" t="s">
        <v>88</v>
      </c>
      <c r="AY288" s="17" t="s">
        <v>187</v>
      </c>
      <c r="BE288" s="142">
        <f t="shared" si="54"/>
        <v>0</v>
      </c>
      <c r="BF288" s="142">
        <f t="shared" si="55"/>
        <v>0</v>
      </c>
      <c r="BG288" s="142">
        <f t="shared" si="56"/>
        <v>0</v>
      </c>
      <c r="BH288" s="142">
        <f t="shared" si="57"/>
        <v>0</v>
      </c>
      <c r="BI288" s="142">
        <f t="shared" si="58"/>
        <v>0</v>
      </c>
      <c r="BJ288" s="17" t="s">
        <v>86</v>
      </c>
      <c r="BK288" s="142">
        <f t="shared" si="59"/>
        <v>0</v>
      </c>
      <c r="BL288" s="17" t="s">
        <v>395</v>
      </c>
      <c r="BM288" s="141" t="s">
        <v>1224</v>
      </c>
    </row>
    <row r="289" spans="2:65" s="1" customFormat="1" ht="16.5" customHeight="1" x14ac:dyDescent="0.2">
      <c r="B289" s="33"/>
      <c r="C289" s="164" t="s">
        <v>619</v>
      </c>
      <c r="D289" s="164" t="s">
        <v>213</v>
      </c>
      <c r="E289" s="165" t="s">
        <v>680</v>
      </c>
      <c r="F289" s="166" t="s">
        <v>681</v>
      </c>
      <c r="G289" s="167" t="s">
        <v>204</v>
      </c>
      <c r="H289" s="168">
        <v>1</v>
      </c>
      <c r="I289" s="169"/>
      <c r="J289" s="170">
        <f t="shared" si="50"/>
        <v>0</v>
      </c>
      <c r="K289" s="166" t="s">
        <v>192</v>
      </c>
      <c r="L289" s="171"/>
      <c r="M289" s="172" t="s">
        <v>35</v>
      </c>
      <c r="N289" s="173" t="s">
        <v>50</v>
      </c>
      <c r="P289" s="139">
        <f t="shared" si="51"/>
        <v>0</v>
      </c>
      <c r="Q289" s="139">
        <v>0</v>
      </c>
      <c r="R289" s="139">
        <f t="shared" si="52"/>
        <v>0</v>
      </c>
      <c r="S289" s="139">
        <v>0</v>
      </c>
      <c r="T289" s="140">
        <f t="shared" si="53"/>
        <v>0</v>
      </c>
      <c r="AR289" s="141" t="s">
        <v>395</v>
      </c>
      <c r="AT289" s="141" t="s">
        <v>213</v>
      </c>
      <c r="AU289" s="141" t="s">
        <v>88</v>
      </c>
      <c r="AY289" s="17" t="s">
        <v>187</v>
      </c>
      <c r="BE289" s="142">
        <f t="shared" si="54"/>
        <v>0</v>
      </c>
      <c r="BF289" s="142">
        <f t="shared" si="55"/>
        <v>0</v>
      </c>
      <c r="BG289" s="142">
        <f t="shared" si="56"/>
        <v>0</v>
      </c>
      <c r="BH289" s="142">
        <f t="shared" si="57"/>
        <v>0</v>
      </c>
      <c r="BI289" s="142">
        <f t="shared" si="58"/>
        <v>0</v>
      </c>
      <c r="BJ289" s="17" t="s">
        <v>86</v>
      </c>
      <c r="BK289" s="142">
        <f t="shared" si="59"/>
        <v>0</v>
      </c>
      <c r="BL289" s="17" t="s">
        <v>395</v>
      </c>
      <c r="BM289" s="141" t="s">
        <v>1225</v>
      </c>
    </row>
    <row r="290" spans="2:65" s="1" customFormat="1" ht="16.5" customHeight="1" x14ac:dyDescent="0.2">
      <c r="B290" s="33"/>
      <c r="C290" s="164" t="s">
        <v>623</v>
      </c>
      <c r="D290" s="164" t="s">
        <v>213</v>
      </c>
      <c r="E290" s="165" t="s">
        <v>660</v>
      </c>
      <c r="F290" s="166" t="s">
        <v>661</v>
      </c>
      <c r="G290" s="167" t="s">
        <v>204</v>
      </c>
      <c r="H290" s="168">
        <v>1</v>
      </c>
      <c r="I290" s="169"/>
      <c r="J290" s="170">
        <f t="shared" si="50"/>
        <v>0</v>
      </c>
      <c r="K290" s="166" t="s">
        <v>192</v>
      </c>
      <c r="L290" s="171"/>
      <c r="M290" s="172" t="s">
        <v>35</v>
      </c>
      <c r="N290" s="173" t="s">
        <v>50</v>
      </c>
      <c r="P290" s="139">
        <f t="shared" si="51"/>
        <v>0</v>
      </c>
      <c r="Q290" s="139">
        <v>0</v>
      </c>
      <c r="R290" s="139">
        <f t="shared" si="52"/>
        <v>0</v>
      </c>
      <c r="S290" s="139">
        <v>0</v>
      </c>
      <c r="T290" s="140">
        <f t="shared" si="53"/>
        <v>0</v>
      </c>
      <c r="AR290" s="141" t="s">
        <v>395</v>
      </c>
      <c r="AT290" s="141" t="s">
        <v>213</v>
      </c>
      <c r="AU290" s="141" t="s">
        <v>88</v>
      </c>
      <c r="AY290" s="17" t="s">
        <v>187</v>
      </c>
      <c r="BE290" s="142">
        <f t="shared" si="54"/>
        <v>0</v>
      </c>
      <c r="BF290" s="142">
        <f t="shared" si="55"/>
        <v>0</v>
      </c>
      <c r="BG290" s="142">
        <f t="shared" si="56"/>
        <v>0</v>
      </c>
      <c r="BH290" s="142">
        <f t="shared" si="57"/>
        <v>0</v>
      </c>
      <c r="BI290" s="142">
        <f t="shared" si="58"/>
        <v>0</v>
      </c>
      <c r="BJ290" s="17" t="s">
        <v>86</v>
      </c>
      <c r="BK290" s="142">
        <f t="shared" si="59"/>
        <v>0</v>
      </c>
      <c r="BL290" s="17" t="s">
        <v>395</v>
      </c>
      <c r="BM290" s="141" t="s">
        <v>1226</v>
      </c>
    </row>
    <row r="291" spans="2:65" s="1" customFormat="1" ht="16.5" customHeight="1" x14ac:dyDescent="0.2">
      <c r="B291" s="33"/>
      <c r="C291" s="164" t="s">
        <v>627</v>
      </c>
      <c r="D291" s="164" t="s">
        <v>213</v>
      </c>
      <c r="E291" s="165" t="s">
        <v>664</v>
      </c>
      <c r="F291" s="166" t="s">
        <v>665</v>
      </c>
      <c r="G291" s="167" t="s">
        <v>204</v>
      </c>
      <c r="H291" s="168">
        <v>1</v>
      </c>
      <c r="I291" s="169"/>
      <c r="J291" s="170">
        <f t="shared" si="50"/>
        <v>0</v>
      </c>
      <c r="K291" s="166" t="s">
        <v>192</v>
      </c>
      <c r="L291" s="171"/>
      <c r="M291" s="172" t="s">
        <v>35</v>
      </c>
      <c r="N291" s="173" t="s">
        <v>50</v>
      </c>
      <c r="P291" s="139">
        <f t="shared" si="51"/>
        <v>0</v>
      </c>
      <c r="Q291" s="139">
        <v>0</v>
      </c>
      <c r="R291" s="139">
        <f t="shared" si="52"/>
        <v>0</v>
      </c>
      <c r="S291" s="139">
        <v>0</v>
      </c>
      <c r="T291" s="140">
        <f t="shared" si="53"/>
        <v>0</v>
      </c>
      <c r="AR291" s="141" t="s">
        <v>395</v>
      </c>
      <c r="AT291" s="141" t="s">
        <v>213</v>
      </c>
      <c r="AU291" s="141" t="s">
        <v>88</v>
      </c>
      <c r="AY291" s="17" t="s">
        <v>187</v>
      </c>
      <c r="BE291" s="142">
        <f t="shared" si="54"/>
        <v>0</v>
      </c>
      <c r="BF291" s="142">
        <f t="shared" si="55"/>
        <v>0</v>
      </c>
      <c r="BG291" s="142">
        <f t="shared" si="56"/>
        <v>0</v>
      </c>
      <c r="BH291" s="142">
        <f t="shared" si="57"/>
        <v>0</v>
      </c>
      <c r="BI291" s="142">
        <f t="shared" si="58"/>
        <v>0</v>
      </c>
      <c r="BJ291" s="17" t="s">
        <v>86</v>
      </c>
      <c r="BK291" s="142">
        <f t="shared" si="59"/>
        <v>0</v>
      </c>
      <c r="BL291" s="17" t="s">
        <v>395</v>
      </c>
      <c r="BM291" s="141" t="s">
        <v>1227</v>
      </c>
    </row>
    <row r="292" spans="2:65" s="1" customFormat="1" ht="16.5" customHeight="1" x14ac:dyDescent="0.2">
      <c r="B292" s="33"/>
      <c r="C292" s="164" t="s">
        <v>632</v>
      </c>
      <c r="D292" s="164" t="s">
        <v>213</v>
      </c>
      <c r="E292" s="165" t="s">
        <v>668</v>
      </c>
      <c r="F292" s="166" t="s">
        <v>669</v>
      </c>
      <c r="G292" s="167" t="s">
        <v>204</v>
      </c>
      <c r="H292" s="168">
        <v>3</v>
      </c>
      <c r="I292" s="169"/>
      <c r="J292" s="170">
        <f t="shared" si="50"/>
        <v>0</v>
      </c>
      <c r="K292" s="166" t="s">
        <v>192</v>
      </c>
      <c r="L292" s="171"/>
      <c r="M292" s="172" t="s">
        <v>35</v>
      </c>
      <c r="N292" s="173" t="s">
        <v>50</v>
      </c>
      <c r="P292" s="139">
        <f t="shared" si="51"/>
        <v>0</v>
      </c>
      <c r="Q292" s="139">
        <v>0</v>
      </c>
      <c r="R292" s="139">
        <f t="shared" si="52"/>
        <v>0</v>
      </c>
      <c r="S292" s="139">
        <v>0</v>
      </c>
      <c r="T292" s="140">
        <f t="shared" si="53"/>
        <v>0</v>
      </c>
      <c r="AR292" s="141" t="s">
        <v>395</v>
      </c>
      <c r="AT292" s="141" t="s">
        <v>213</v>
      </c>
      <c r="AU292" s="141" t="s">
        <v>88</v>
      </c>
      <c r="AY292" s="17" t="s">
        <v>187</v>
      </c>
      <c r="BE292" s="142">
        <f t="shared" si="54"/>
        <v>0</v>
      </c>
      <c r="BF292" s="142">
        <f t="shared" si="55"/>
        <v>0</v>
      </c>
      <c r="BG292" s="142">
        <f t="shared" si="56"/>
        <v>0</v>
      </c>
      <c r="BH292" s="142">
        <f t="shared" si="57"/>
        <v>0</v>
      </c>
      <c r="BI292" s="142">
        <f t="shared" si="58"/>
        <v>0</v>
      </c>
      <c r="BJ292" s="17" t="s">
        <v>86</v>
      </c>
      <c r="BK292" s="142">
        <f t="shared" si="59"/>
        <v>0</v>
      </c>
      <c r="BL292" s="17" t="s">
        <v>395</v>
      </c>
      <c r="BM292" s="141" t="s">
        <v>1228</v>
      </c>
    </row>
    <row r="293" spans="2:65" s="1" customFormat="1" ht="16.5" customHeight="1" x14ac:dyDescent="0.2">
      <c r="B293" s="33"/>
      <c r="C293" s="164" t="s">
        <v>638</v>
      </c>
      <c r="D293" s="164" t="s">
        <v>213</v>
      </c>
      <c r="E293" s="165" t="s">
        <v>672</v>
      </c>
      <c r="F293" s="166" t="s">
        <v>673</v>
      </c>
      <c r="G293" s="167" t="s">
        <v>204</v>
      </c>
      <c r="H293" s="168">
        <v>3</v>
      </c>
      <c r="I293" s="169"/>
      <c r="J293" s="170">
        <f t="shared" si="50"/>
        <v>0</v>
      </c>
      <c r="K293" s="166" t="s">
        <v>192</v>
      </c>
      <c r="L293" s="171"/>
      <c r="M293" s="172" t="s">
        <v>35</v>
      </c>
      <c r="N293" s="173" t="s">
        <v>50</v>
      </c>
      <c r="P293" s="139">
        <f t="shared" si="51"/>
        <v>0</v>
      </c>
      <c r="Q293" s="139">
        <v>0</v>
      </c>
      <c r="R293" s="139">
        <f t="shared" si="52"/>
        <v>0</v>
      </c>
      <c r="S293" s="139">
        <v>0</v>
      </c>
      <c r="T293" s="140">
        <f t="shared" si="53"/>
        <v>0</v>
      </c>
      <c r="AR293" s="141" t="s">
        <v>395</v>
      </c>
      <c r="AT293" s="141" t="s">
        <v>213</v>
      </c>
      <c r="AU293" s="141" t="s">
        <v>88</v>
      </c>
      <c r="AY293" s="17" t="s">
        <v>187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7" t="s">
        <v>86</v>
      </c>
      <c r="BK293" s="142">
        <f t="shared" si="59"/>
        <v>0</v>
      </c>
      <c r="BL293" s="17" t="s">
        <v>395</v>
      </c>
      <c r="BM293" s="141" t="s">
        <v>1229</v>
      </c>
    </row>
    <row r="294" spans="2:65" s="11" customFormat="1" ht="25.9" customHeight="1" x14ac:dyDescent="0.2">
      <c r="B294" s="120"/>
      <c r="D294" s="121" t="s">
        <v>78</v>
      </c>
      <c r="E294" s="122" t="s">
        <v>683</v>
      </c>
      <c r="F294" s="122" t="s">
        <v>684</v>
      </c>
      <c r="I294" s="123"/>
      <c r="J294" s="124">
        <f>BK294</f>
        <v>0</v>
      </c>
      <c r="L294" s="120"/>
      <c r="M294" s="125"/>
      <c r="P294" s="126">
        <f>SUM(P295:P302)</f>
        <v>0</v>
      </c>
      <c r="R294" s="126">
        <f>SUM(R295:R302)</f>
        <v>0</v>
      </c>
      <c r="T294" s="127">
        <f>SUM(T295:T302)</f>
        <v>0</v>
      </c>
      <c r="AR294" s="121" t="s">
        <v>86</v>
      </c>
      <c r="AT294" s="128" t="s">
        <v>78</v>
      </c>
      <c r="AU294" s="128" t="s">
        <v>79</v>
      </c>
      <c r="AY294" s="121" t="s">
        <v>187</v>
      </c>
      <c r="BK294" s="129">
        <f>SUM(BK295:BK302)</f>
        <v>0</v>
      </c>
    </row>
    <row r="295" spans="2:65" s="1" customFormat="1" ht="16.5" customHeight="1" x14ac:dyDescent="0.2">
      <c r="B295" s="33"/>
      <c r="C295" s="130" t="s">
        <v>642</v>
      </c>
      <c r="D295" s="130" t="s">
        <v>188</v>
      </c>
      <c r="E295" s="131" t="s">
        <v>686</v>
      </c>
      <c r="F295" s="132" t="s">
        <v>687</v>
      </c>
      <c r="G295" s="133" t="s">
        <v>204</v>
      </c>
      <c r="H295" s="134">
        <v>20</v>
      </c>
      <c r="I295" s="135"/>
      <c r="J295" s="136">
        <f t="shared" ref="J295:J302" si="60">ROUND(I295*H295,2)</f>
        <v>0</v>
      </c>
      <c r="K295" s="132" t="s">
        <v>192</v>
      </c>
      <c r="L295" s="33"/>
      <c r="M295" s="137" t="s">
        <v>35</v>
      </c>
      <c r="N295" s="138" t="s">
        <v>50</v>
      </c>
      <c r="P295" s="139">
        <f t="shared" ref="P295:P302" si="61">O295*H295</f>
        <v>0</v>
      </c>
      <c r="Q295" s="139">
        <v>0</v>
      </c>
      <c r="R295" s="139">
        <f t="shared" ref="R295:R302" si="62">Q295*H295</f>
        <v>0</v>
      </c>
      <c r="S295" s="139">
        <v>0</v>
      </c>
      <c r="T295" s="140">
        <f t="shared" ref="T295:T302" si="63">S295*H295</f>
        <v>0</v>
      </c>
      <c r="AR295" s="141" t="s">
        <v>86</v>
      </c>
      <c r="AT295" s="141" t="s">
        <v>188</v>
      </c>
      <c r="AU295" s="141" t="s">
        <v>86</v>
      </c>
      <c r="AY295" s="17" t="s">
        <v>187</v>
      </c>
      <c r="BE295" s="142">
        <f t="shared" ref="BE295:BE302" si="64">IF(N295="základní",J295,0)</f>
        <v>0</v>
      </c>
      <c r="BF295" s="142">
        <f t="shared" ref="BF295:BF302" si="65">IF(N295="snížená",J295,0)</f>
        <v>0</v>
      </c>
      <c r="BG295" s="142">
        <f t="shared" ref="BG295:BG302" si="66">IF(N295="zákl. přenesená",J295,0)</f>
        <v>0</v>
      </c>
      <c r="BH295" s="142">
        <f t="shared" ref="BH295:BH302" si="67">IF(N295="sníž. přenesená",J295,0)</f>
        <v>0</v>
      </c>
      <c r="BI295" s="142">
        <f t="shared" ref="BI295:BI302" si="68">IF(N295="nulová",J295,0)</f>
        <v>0</v>
      </c>
      <c r="BJ295" s="17" t="s">
        <v>86</v>
      </c>
      <c r="BK295" s="142">
        <f t="shared" ref="BK295:BK302" si="69">ROUND(I295*H295,2)</f>
        <v>0</v>
      </c>
      <c r="BL295" s="17" t="s">
        <v>86</v>
      </c>
      <c r="BM295" s="141" t="s">
        <v>1230</v>
      </c>
    </row>
    <row r="296" spans="2:65" s="1" customFormat="1" ht="16.5" customHeight="1" x14ac:dyDescent="0.2">
      <c r="B296" s="33"/>
      <c r="C296" s="130" t="s">
        <v>646</v>
      </c>
      <c r="D296" s="130" t="s">
        <v>188</v>
      </c>
      <c r="E296" s="131" t="s">
        <v>1040</v>
      </c>
      <c r="F296" s="132" t="s">
        <v>1041</v>
      </c>
      <c r="G296" s="133" t="s">
        <v>204</v>
      </c>
      <c r="H296" s="134">
        <v>1</v>
      </c>
      <c r="I296" s="135"/>
      <c r="J296" s="136">
        <f t="shared" si="60"/>
        <v>0</v>
      </c>
      <c r="K296" s="132" t="s">
        <v>192</v>
      </c>
      <c r="L296" s="33"/>
      <c r="M296" s="137" t="s">
        <v>35</v>
      </c>
      <c r="N296" s="138" t="s">
        <v>50</v>
      </c>
      <c r="P296" s="139">
        <f t="shared" si="61"/>
        <v>0</v>
      </c>
      <c r="Q296" s="139">
        <v>0</v>
      </c>
      <c r="R296" s="139">
        <f t="shared" si="62"/>
        <v>0</v>
      </c>
      <c r="S296" s="139">
        <v>0</v>
      </c>
      <c r="T296" s="140">
        <f t="shared" si="63"/>
        <v>0</v>
      </c>
      <c r="AR296" s="141" t="s">
        <v>86</v>
      </c>
      <c r="AT296" s="141" t="s">
        <v>188</v>
      </c>
      <c r="AU296" s="141" t="s">
        <v>86</v>
      </c>
      <c r="AY296" s="17" t="s">
        <v>187</v>
      </c>
      <c r="BE296" s="142">
        <f t="shared" si="64"/>
        <v>0</v>
      </c>
      <c r="BF296" s="142">
        <f t="shared" si="65"/>
        <v>0</v>
      </c>
      <c r="BG296" s="142">
        <f t="shared" si="66"/>
        <v>0</v>
      </c>
      <c r="BH296" s="142">
        <f t="shared" si="67"/>
        <v>0</v>
      </c>
      <c r="BI296" s="142">
        <f t="shared" si="68"/>
        <v>0</v>
      </c>
      <c r="BJ296" s="17" t="s">
        <v>86</v>
      </c>
      <c r="BK296" s="142">
        <f t="shared" si="69"/>
        <v>0</v>
      </c>
      <c r="BL296" s="17" t="s">
        <v>86</v>
      </c>
      <c r="BM296" s="141" t="s">
        <v>1231</v>
      </c>
    </row>
    <row r="297" spans="2:65" s="1" customFormat="1" ht="16.5" customHeight="1" x14ac:dyDescent="0.2">
      <c r="B297" s="33"/>
      <c r="C297" s="130" t="s">
        <v>651</v>
      </c>
      <c r="D297" s="130" t="s">
        <v>188</v>
      </c>
      <c r="E297" s="131" t="s">
        <v>1043</v>
      </c>
      <c r="F297" s="132" t="s">
        <v>1044</v>
      </c>
      <c r="G297" s="133" t="s">
        <v>204</v>
      </c>
      <c r="H297" s="134">
        <v>1</v>
      </c>
      <c r="I297" s="135"/>
      <c r="J297" s="136">
        <f t="shared" si="60"/>
        <v>0</v>
      </c>
      <c r="K297" s="132" t="s">
        <v>192</v>
      </c>
      <c r="L297" s="33"/>
      <c r="M297" s="137" t="s">
        <v>35</v>
      </c>
      <c r="N297" s="138" t="s">
        <v>50</v>
      </c>
      <c r="P297" s="139">
        <f t="shared" si="61"/>
        <v>0</v>
      </c>
      <c r="Q297" s="139">
        <v>0</v>
      </c>
      <c r="R297" s="139">
        <f t="shared" si="62"/>
        <v>0</v>
      </c>
      <c r="S297" s="139">
        <v>0</v>
      </c>
      <c r="T297" s="140">
        <f t="shared" si="63"/>
        <v>0</v>
      </c>
      <c r="AR297" s="141" t="s">
        <v>86</v>
      </c>
      <c r="AT297" s="141" t="s">
        <v>188</v>
      </c>
      <c r="AU297" s="141" t="s">
        <v>86</v>
      </c>
      <c r="AY297" s="17" t="s">
        <v>187</v>
      </c>
      <c r="BE297" s="142">
        <f t="shared" si="64"/>
        <v>0</v>
      </c>
      <c r="BF297" s="142">
        <f t="shared" si="65"/>
        <v>0</v>
      </c>
      <c r="BG297" s="142">
        <f t="shared" si="66"/>
        <v>0</v>
      </c>
      <c r="BH297" s="142">
        <f t="shared" si="67"/>
        <v>0</v>
      </c>
      <c r="BI297" s="142">
        <f t="shared" si="68"/>
        <v>0</v>
      </c>
      <c r="BJ297" s="17" t="s">
        <v>86</v>
      </c>
      <c r="BK297" s="142">
        <f t="shared" si="69"/>
        <v>0</v>
      </c>
      <c r="BL297" s="17" t="s">
        <v>86</v>
      </c>
      <c r="BM297" s="141" t="s">
        <v>1232</v>
      </c>
    </row>
    <row r="298" spans="2:65" s="1" customFormat="1" ht="16.5" customHeight="1" x14ac:dyDescent="0.2">
      <c r="B298" s="33"/>
      <c r="C298" s="130" t="s">
        <v>655</v>
      </c>
      <c r="D298" s="130" t="s">
        <v>188</v>
      </c>
      <c r="E298" s="131" t="s">
        <v>698</v>
      </c>
      <c r="F298" s="132" t="s">
        <v>699</v>
      </c>
      <c r="G298" s="133" t="s">
        <v>204</v>
      </c>
      <c r="H298" s="134">
        <v>1</v>
      </c>
      <c r="I298" s="135"/>
      <c r="J298" s="136">
        <f t="shared" si="60"/>
        <v>0</v>
      </c>
      <c r="K298" s="132" t="s">
        <v>192</v>
      </c>
      <c r="L298" s="33"/>
      <c r="M298" s="137" t="s">
        <v>35</v>
      </c>
      <c r="N298" s="138" t="s">
        <v>50</v>
      </c>
      <c r="P298" s="139">
        <f t="shared" si="61"/>
        <v>0</v>
      </c>
      <c r="Q298" s="139">
        <v>0</v>
      </c>
      <c r="R298" s="139">
        <f t="shared" si="62"/>
        <v>0</v>
      </c>
      <c r="S298" s="139">
        <v>0</v>
      </c>
      <c r="T298" s="140">
        <f t="shared" si="63"/>
        <v>0</v>
      </c>
      <c r="AR298" s="141" t="s">
        <v>86</v>
      </c>
      <c r="AT298" s="141" t="s">
        <v>188</v>
      </c>
      <c r="AU298" s="141" t="s">
        <v>86</v>
      </c>
      <c r="AY298" s="17" t="s">
        <v>187</v>
      </c>
      <c r="BE298" s="142">
        <f t="shared" si="64"/>
        <v>0</v>
      </c>
      <c r="BF298" s="142">
        <f t="shared" si="65"/>
        <v>0</v>
      </c>
      <c r="BG298" s="142">
        <f t="shared" si="66"/>
        <v>0</v>
      </c>
      <c r="BH298" s="142">
        <f t="shared" si="67"/>
        <v>0</v>
      </c>
      <c r="BI298" s="142">
        <f t="shared" si="68"/>
        <v>0</v>
      </c>
      <c r="BJ298" s="17" t="s">
        <v>86</v>
      </c>
      <c r="BK298" s="142">
        <f t="shared" si="69"/>
        <v>0</v>
      </c>
      <c r="BL298" s="17" t="s">
        <v>86</v>
      </c>
      <c r="BM298" s="141" t="s">
        <v>1233</v>
      </c>
    </row>
    <row r="299" spans="2:65" s="1" customFormat="1" ht="16.5" customHeight="1" x14ac:dyDescent="0.2">
      <c r="B299" s="33"/>
      <c r="C299" s="130" t="s">
        <v>659</v>
      </c>
      <c r="D299" s="130" t="s">
        <v>188</v>
      </c>
      <c r="E299" s="131" t="s">
        <v>690</v>
      </c>
      <c r="F299" s="132" t="s">
        <v>691</v>
      </c>
      <c r="G299" s="133" t="s">
        <v>204</v>
      </c>
      <c r="H299" s="134">
        <v>2</v>
      </c>
      <c r="I299" s="135"/>
      <c r="J299" s="136">
        <f t="shared" si="60"/>
        <v>0</v>
      </c>
      <c r="K299" s="132" t="s">
        <v>192</v>
      </c>
      <c r="L299" s="33"/>
      <c r="M299" s="137" t="s">
        <v>35</v>
      </c>
      <c r="N299" s="138" t="s">
        <v>50</v>
      </c>
      <c r="P299" s="139">
        <f t="shared" si="61"/>
        <v>0</v>
      </c>
      <c r="Q299" s="139">
        <v>0</v>
      </c>
      <c r="R299" s="139">
        <f t="shared" si="62"/>
        <v>0</v>
      </c>
      <c r="S299" s="139">
        <v>0</v>
      </c>
      <c r="T299" s="140">
        <f t="shared" si="63"/>
        <v>0</v>
      </c>
      <c r="AR299" s="141" t="s">
        <v>86</v>
      </c>
      <c r="AT299" s="141" t="s">
        <v>188</v>
      </c>
      <c r="AU299" s="141" t="s">
        <v>86</v>
      </c>
      <c r="AY299" s="17" t="s">
        <v>187</v>
      </c>
      <c r="BE299" s="142">
        <f t="shared" si="64"/>
        <v>0</v>
      </c>
      <c r="BF299" s="142">
        <f t="shared" si="65"/>
        <v>0</v>
      </c>
      <c r="BG299" s="142">
        <f t="shared" si="66"/>
        <v>0</v>
      </c>
      <c r="BH299" s="142">
        <f t="shared" si="67"/>
        <v>0</v>
      </c>
      <c r="BI299" s="142">
        <f t="shared" si="68"/>
        <v>0</v>
      </c>
      <c r="BJ299" s="17" t="s">
        <v>86</v>
      </c>
      <c r="BK299" s="142">
        <f t="shared" si="69"/>
        <v>0</v>
      </c>
      <c r="BL299" s="17" t="s">
        <v>86</v>
      </c>
      <c r="BM299" s="141" t="s">
        <v>1234</v>
      </c>
    </row>
    <row r="300" spans="2:65" s="1" customFormat="1" ht="16.5" customHeight="1" x14ac:dyDescent="0.2">
      <c r="B300" s="33"/>
      <c r="C300" s="130" t="s">
        <v>663</v>
      </c>
      <c r="D300" s="130" t="s">
        <v>188</v>
      </c>
      <c r="E300" s="131" t="s">
        <v>1235</v>
      </c>
      <c r="F300" s="132" t="s">
        <v>1236</v>
      </c>
      <c r="G300" s="133" t="s">
        <v>204</v>
      </c>
      <c r="H300" s="134">
        <v>1</v>
      </c>
      <c r="I300" s="135"/>
      <c r="J300" s="136">
        <f t="shared" si="60"/>
        <v>0</v>
      </c>
      <c r="K300" s="132" t="s">
        <v>192</v>
      </c>
      <c r="L300" s="33"/>
      <c r="M300" s="137" t="s">
        <v>35</v>
      </c>
      <c r="N300" s="138" t="s">
        <v>50</v>
      </c>
      <c r="P300" s="139">
        <f t="shared" si="61"/>
        <v>0</v>
      </c>
      <c r="Q300" s="139">
        <v>0</v>
      </c>
      <c r="R300" s="139">
        <f t="shared" si="62"/>
        <v>0</v>
      </c>
      <c r="S300" s="139">
        <v>0</v>
      </c>
      <c r="T300" s="140">
        <f t="shared" si="63"/>
        <v>0</v>
      </c>
      <c r="AR300" s="141" t="s">
        <v>86</v>
      </c>
      <c r="AT300" s="141" t="s">
        <v>188</v>
      </c>
      <c r="AU300" s="141" t="s">
        <v>86</v>
      </c>
      <c r="AY300" s="17" t="s">
        <v>187</v>
      </c>
      <c r="BE300" s="142">
        <f t="shared" si="64"/>
        <v>0</v>
      </c>
      <c r="BF300" s="142">
        <f t="shared" si="65"/>
        <v>0</v>
      </c>
      <c r="BG300" s="142">
        <f t="shared" si="66"/>
        <v>0</v>
      </c>
      <c r="BH300" s="142">
        <f t="shared" si="67"/>
        <v>0</v>
      </c>
      <c r="BI300" s="142">
        <f t="shared" si="68"/>
        <v>0</v>
      </c>
      <c r="BJ300" s="17" t="s">
        <v>86</v>
      </c>
      <c r="BK300" s="142">
        <f t="shared" si="69"/>
        <v>0</v>
      </c>
      <c r="BL300" s="17" t="s">
        <v>86</v>
      </c>
      <c r="BM300" s="141" t="s">
        <v>1237</v>
      </c>
    </row>
    <row r="301" spans="2:65" s="1" customFormat="1" ht="16.5" customHeight="1" x14ac:dyDescent="0.2">
      <c r="B301" s="33"/>
      <c r="C301" s="130" t="s">
        <v>667</v>
      </c>
      <c r="D301" s="130" t="s">
        <v>188</v>
      </c>
      <c r="E301" s="131" t="s">
        <v>1238</v>
      </c>
      <c r="F301" s="132" t="s">
        <v>1239</v>
      </c>
      <c r="G301" s="133" t="s">
        <v>204</v>
      </c>
      <c r="H301" s="134">
        <v>2</v>
      </c>
      <c r="I301" s="135"/>
      <c r="J301" s="136">
        <f t="shared" si="60"/>
        <v>0</v>
      </c>
      <c r="K301" s="132" t="s">
        <v>192</v>
      </c>
      <c r="L301" s="33"/>
      <c r="M301" s="137" t="s">
        <v>35</v>
      </c>
      <c r="N301" s="138" t="s">
        <v>50</v>
      </c>
      <c r="P301" s="139">
        <f t="shared" si="61"/>
        <v>0</v>
      </c>
      <c r="Q301" s="139">
        <v>0</v>
      </c>
      <c r="R301" s="139">
        <f t="shared" si="62"/>
        <v>0</v>
      </c>
      <c r="S301" s="139">
        <v>0</v>
      </c>
      <c r="T301" s="140">
        <f t="shared" si="63"/>
        <v>0</v>
      </c>
      <c r="AR301" s="141" t="s">
        <v>86</v>
      </c>
      <c r="AT301" s="141" t="s">
        <v>188</v>
      </c>
      <c r="AU301" s="141" t="s">
        <v>86</v>
      </c>
      <c r="AY301" s="17" t="s">
        <v>187</v>
      </c>
      <c r="BE301" s="142">
        <f t="shared" si="64"/>
        <v>0</v>
      </c>
      <c r="BF301" s="142">
        <f t="shared" si="65"/>
        <v>0</v>
      </c>
      <c r="BG301" s="142">
        <f t="shared" si="66"/>
        <v>0</v>
      </c>
      <c r="BH301" s="142">
        <f t="shared" si="67"/>
        <v>0</v>
      </c>
      <c r="BI301" s="142">
        <f t="shared" si="68"/>
        <v>0</v>
      </c>
      <c r="BJ301" s="17" t="s">
        <v>86</v>
      </c>
      <c r="BK301" s="142">
        <f t="shared" si="69"/>
        <v>0</v>
      </c>
      <c r="BL301" s="17" t="s">
        <v>86</v>
      </c>
      <c r="BM301" s="141" t="s">
        <v>1240</v>
      </c>
    </row>
    <row r="302" spans="2:65" s="1" customFormat="1" ht="16.5" customHeight="1" x14ac:dyDescent="0.2">
      <c r="B302" s="33"/>
      <c r="C302" s="130" t="s">
        <v>671</v>
      </c>
      <c r="D302" s="130" t="s">
        <v>188</v>
      </c>
      <c r="E302" s="131" t="s">
        <v>707</v>
      </c>
      <c r="F302" s="132" t="s">
        <v>708</v>
      </c>
      <c r="G302" s="133" t="s">
        <v>204</v>
      </c>
      <c r="H302" s="134">
        <v>3</v>
      </c>
      <c r="I302" s="135"/>
      <c r="J302" s="136">
        <f t="shared" si="60"/>
        <v>0</v>
      </c>
      <c r="K302" s="132" t="s">
        <v>192</v>
      </c>
      <c r="L302" s="33"/>
      <c r="M302" s="137" t="s">
        <v>35</v>
      </c>
      <c r="N302" s="138" t="s">
        <v>50</v>
      </c>
      <c r="P302" s="139">
        <f t="shared" si="61"/>
        <v>0</v>
      </c>
      <c r="Q302" s="139">
        <v>0</v>
      </c>
      <c r="R302" s="139">
        <f t="shared" si="62"/>
        <v>0</v>
      </c>
      <c r="S302" s="139">
        <v>0</v>
      </c>
      <c r="T302" s="140">
        <f t="shared" si="63"/>
        <v>0</v>
      </c>
      <c r="AR302" s="141" t="s">
        <v>86</v>
      </c>
      <c r="AT302" s="141" t="s">
        <v>188</v>
      </c>
      <c r="AU302" s="141" t="s">
        <v>86</v>
      </c>
      <c r="AY302" s="17" t="s">
        <v>187</v>
      </c>
      <c r="BE302" s="142">
        <f t="shared" si="64"/>
        <v>0</v>
      </c>
      <c r="BF302" s="142">
        <f t="shared" si="65"/>
        <v>0</v>
      </c>
      <c r="BG302" s="142">
        <f t="shared" si="66"/>
        <v>0</v>
      </c>
      <c r="BH302" s="142">
        <f t="shared" si="67"/>
        <v>0</v>
      </c>
      <c r="BI302" s="142">
        <f t="shared" si="68"/>
        <v>0</v>
      </c>
      <c r="BJ302" s="17" t="s">
        <v>86</v>
      </c>
      <c r="BK302" s="142">
        <f t="shared" si="69"/>
        <v>0</v>
      </c>
      <c r="BL302" s="17" t="s">
        <v>86</v>
      </c>
      <c r="BM302" s="141" t="s">
        <v>1241</v>
      </c>
    </row>
    <row r="303" spans="2:65" s="11" customFormat="1" ht="25.9" customHeight="1" x14ac:dyDescent="0.2">
      <c r="B303" s="120"/>
      <c r="D303" s="121" t="s">
        <v>78</v>
      </c>
      <c r="E303" s="122" t="s">
        <v>714</v>
      </c>
      <c r="F303" s="122" t="s">
        <v>715</v>
      </c>
      <c r="I303" s="123"/>
      <c r="J303" s="124">
        <f>BK303</f>
        <v>0</v>
      </c>
      <c r="L303" s="120"/>
      <c r="M303" s="125"/>
      <c r="P303" s="126">
        <f>SUM(P304:P314)</f>
        <v>0</v>
      </c>
      <c r="R303" s="126">
        <f>SUM(R304:R314)</f>
        <v>0</v>
      </c>
      <c r="T303" s="127">
        <f>SUM(T304:T314)</f>
        <v>0</v>
      </c>
      <c r="AR303" s="121" t="s">
        <v>86</v>
      </c>
      <c r="AT303" s="128" t="s">
        <v>78</v>
      </c>
      <c r="AU303" s="128" t="s">
        <v>79</v>
      </c>
      <c r="AY303" s="121" t="s">
        <v>187</v>
      </c>
      <c r="BK303" s="129">
        <f>SUM(BK304:BK314)</f>
        <v>0</v>
      </c>
    </row>
    <row r="304" spans="2:65" s="1" customFormat="1" ht="24.2" customHeight="1" x14ac:dyDescent="0.2">
      <c r="B304" s="33"/>
      <c r="C304" s="130" t="s">
        <v>675</v>
      </c>
      <c r="D304" s="130" t="s">
        <v>188</v>
      </c>
      <c r="E304" s="131" t="s">
        <v>746</v>
      </c>
      <c r="F304" s="132" t="s">
        <v>747</v>
      </c>
      <c r="G304" s="133" t="s">
        <v>204</v>
      </c>
      <c r="H304" s="134">
        <v>1</v>
      </c>
      <c r="I304" s="135"/>
      <c r="J304" s="136">
        <f t="shared" ref="J304:J314" si="70">ROUND(I304*H304,2)</f>
        <v>0</v>
      </c>
      <c r="K304" s="132" t="s">
        <v>192</v>
      </c>
      <c r="L304" s="33"/>
      <c r="M304" s="137" t="s">
        <v>35</v>
      </c>
      <c r="N304" s="138" t="s">
        <v>50</v>
      </c>
      <c r="P304" s="139">
        <f t="shared" ref="P304:P314" si="71">O304*H304</f>
        <v>0</v>
      </c>
      <c r="Q304" s="139">
        <v>0</v>
      </c>
      <c r="R304" s="139">
        <f t="shared" ref="R304:R314" si="72">Q304*H304</f>
        <v>0</v>
      </c>
      <c r="S304" s="139">
        <v>0</v>
      </c>
      <c r="T304" s="140">
        <f t="shared" ref="T304:T314" si="73">S304*H304</f>
        <v>0</v>
      </c>
      <c r="AR304" s="141" t="s">
        <v>205</v>
      </c>
      <c r="AT304" s="141" t="s">
        <v>188</v>
      </c>
      <c r="AU304" s="141" t="s">
        <v>86</v>
      </c>
      <c r="AY304" s="17" t="s">
        <v>187</v>
      </c>
      <c r="BE304" s="142">
        <f t="shared" ref="BE304:BE314" si="74">IF(N304="základní",J304,0)</f>
        <v>0</v>
      </c>
      <c r="BF304" s="142">
        <f t="shared" ref="BF304:BF314" si="75">IF(N304="snížená",J304,0)</f>
        <v>0</v>
      </c>
      <c r="BG304" s="142">
        <f t="shared" ref="BG304:BG314" si="76">IF(N304="zákl. přenesená",J304,0)</f>
        <v>0</v>
      </c>
      <c r="BH304" s="142">
        <f t="shared" ref="BH304:BH314" si="77">IF(N304="sníž. přenesená",J304,0)</f>
        <v>0</v>
      </c>
      <c r="BI304" s="142">
        <f t="shared" ref="BI304:BI314" si="78">IF(N304="nulová",J304,0)</f>
        <v>0</v>
      </c>
      <c r="BJ304" s="17" t="s">
        <v>86</v>
      </c>
      <c r="BK304" s="142">
        <f t="shared" ref="BK304:BK314" si="79">ROUND(I304*H304,2)</f>
        <v>0</v>
      </c>
      <c r="BL304" s="17" t="s">
        <v>205</v>
      </c>
      <c r="BM304" s="141" t="s">
        <v>1242</v>
      </c>
    </row>
    <row r="305" spans="2:65" s="1" customFormat="1" ht="44.25" customHeight="1" x14ac:dyDescent="0.2">
      <c r="B305" s="33"/>
      <c r="C305" s="130" t="s">
        <v>679</v>
      </c>
      <c r="D305" s="130" t="s">
        <v>188</v>
      </c>
      <c r="E305" s="131" t="s">
        <v>750</v>
      </c>
      <c r="F305" s="132" t="s">
        <v>751</v>
      </c>
      <c r="G305" s="133" t="s">
        <v>204</v>
      </c>
      <c r="H305" s="134">
        <v>1</v>
      </c>
      <c r="I305" s="135"/>
      <c r="J305" s="136">
        <f t="shared" si="70"/>
        <v>0</v>
      </c>
      <c r="K305" s="132" t="s">
        <v>192</v>
      </c>
      <c r="L305" s="33"/>
      <c r="M305" s="137" t="s">
        <v>35</v>
      </c>
      <c r="N305" s="138" t="s">
        <v>50</v>
      </c>
      <c r="P305" s="139">
        <f t="shared" si="71"/>
        <v>0</v>
      </c>
      <c r="Q305" s="139">
        <v>0</v>
      </c>
      <c r="R305" s="139">
        <f t="shared" si="72"/>
        <v>0</v>
      </c>
      <c r="S305" s="139">
        <v>0</v>
      </c>
      <c r="T305" s="140">
        <f t="shared" si="73"/>
        <v>0</v>
      </c>
      <c r="AR305" s="141" t="s">
        <v>205</v>
      </c>
      <c r="AT305" s="141" t="s">
        <v>188</v>
      </c>
      <c r="AU305" s="141" t="s">
        <v>86</v>
      </c>
      <c r="AY305" s="17" t="s">
        <v>187</v>
      </c>
      <c r="BE305" s="142">
        <f t="shared" si="74"/>
        <v>0</v>
      </c>
      <c r="BF305" s="142">
        <f t="shared" si="75"/>
        <v>0</v>
      </c>
      <c r="BG305" s="142">
        <f t="shared" si="76"/>
        <v>0</v>
      </c>
      <c r="BH305" s="142">
        <f t="shared" si="77"/>
        <v>0</v>
      </c>
      <c r="BI305" s="142">
        <f t="shared" si="78"/>
        <v>0</v>
      </c>
      <c r="BJ305" s="17" t="s">
        <v>86</v>
      </c>
      <c r="BK305" s="142">
        <f t="shared" si="79"/>
        <v>0</v>
      </c>
      <c r="BL305" s="17" t="s">
        <v>205</v>
      </c>
      <c r="BM305" s="141" t="s">
        <v>1243</v>
      </c>
    </row>
    <row r="306" spans="2:65" s="1" customFormat="1" ht="16.5" customHeight="1" x14ac:dyDescent="0.2">
      <c r="B306" s="33"/>
      <c r="C306" s="130" t="s">
        <v>685</v>
      </c>
      <c r="D306" s="130" t="s">
        <v>188</v>
      </c>
      <c r="E306" s="131" t="s">
        <v>754</v>
      </c>
      <c r="F306" s="132" t="s">
        <v>755</v>
      </c>
      <c r="G306" s="133" t="s">
        <v>204</v>
      </c>
      <c r="H306" s="134">
        <v>1</v>
      </c>
      <c r="I306" s="135"/>
      <c r="J306" s="136">
        <f t="shared" si="70"/>
        <v>0</v>
      </c>
      <c r="K306" s="132" t="s">
        <v>192</v>
      </c>
      <c r="L306" s="33"/>
      <c r="M306" s="137" t="s">
        <v>35</v>
      </c>
      <c r="N306" s="138" t="s">
        <v>50</v>
      </c>
      <c r="P306" s="139">
        <f t="shared" si="71"/>
        <v>0</v>
      </c>
      <c r="Q306" s="139">
        <v>0</v>
      </c>
      <c r="R306" s="139">
        <f t="shared" si="72"/>
        <v>0</v>
      </c>
      <c r="S306" s="139">
        <v>0</v>
      </c>
      <c r="T306" s="140">
        <f t="shared" si="73"/>
        <v>0</v>
      </c>
      <c r="AR306" s="141" t="s">
        <v>205</v>
      </c>
      <c r="AT306" s="141" t="s">
        <v>188</v>
      </c>
      <c r="AU306" s="141" t="s">
        <v>86</v>
      </c>
      <c r="AY306" s="17" t="s">
        <v>187</v>
      </c>
      <c r="BE306" s="142">
        <f t="shared" si="74"/>
        <v>0</v>
      </c>
      <c r="BF306" s="142">
        <f t="shared" si="75"/>
        <v>0</v>
      </c>
      <c r="BG306" s="142">
        <f t="shared" si="76"/>
        <v>0</v>
      </c>
      <c r="BH306" s="142">
        <f t="shared" si="77"/>
        <v>0</v>
      </c>
      <c r="BI306" s="142">
        <f t="shared" si="78"/>
        <v>0</v>
      </c>
      <c r="BJ306" s="17" t="s">
        <v>86</v>
      </c>
      <c r="BK306" s="142">
        <f t="shared" si="79"/>
        <v>0</v>
      </c>
      <c r="BL306" s="17" t="s">
        <v>205</v>
      </c>
      <c r="BM306" s="141" t="s">
        <v>1244</v>
      </c>
    </row>
    <row r="307" spans="2:65" s="1" customFormat="1" ht="21.75" customHeight="1" x14ac:dyDescent="0.2">
      <c r="B307" s="33"/>
      <c r="C307" s="130" t="s">
        <v>689</v>
      </c>
      <c r="D307" s="130" t="s">
        <v>188</v>
      </c>
      <c r="E307" s="131" t="s">
        <v>758</v>
      </c>
      <c r="F307" s="132" t="s">
        <v>759</v>
      </c>
      <c r="G307" s="133" t="s">
        <v>204</v>
      </c>
      <c r="H307" s="134">
        <v>1</v>
      </c>
      <c r="I307" s="135"/>
      <c r="J307" s="136">
        <f t="shared" si="70"/>
        <v>0</v>
      </c>
      <c r="K307" s="132" t="s">
        <v>192</v>
      </c>
      <c r="L307" s="33"/>
      <c r="M307" s="137" t="s">
        <v>35</v>
      </c>
      <c r="N307" s="138" t="s">
        <v>50</v>
      </c>
      <c r="P307" s="139">
        <f t="shared" si="71"/>
        <v>0</v>
      </c>
      <c r="Q307" s="139">
        <v>0</v>
      </c>
      <c r="R307" s="139">
        <f t="shared" si="72"/>
        <v>0</v>
      </c>
      <c r="S307" s="139">
        <v>0</v>
      </c>
      <c r="T307" s="140">
        <f t="shared" si="73"/>
        <v>0</v>
      </c>
      <c r="AR307" s="141" t="s">
        <v>205</v>
      </c>
      <c r="AT307" s="141" t="s">
        <v>188</v>
      </c>
      <c r="AU307" s="141" t="s">
        <v>86</v>
      </c>
      <c r="AY307" s="17" t="s">
        <v>187</v>
      </c>
      <c r="BE307" s="142">
        <f t="shared" si="74"/>
        <v>0</v>
      </c>
      <c r="BF307" s="142">
        <f t="shared" si="75"/>
        <v>0</v>
      </c>
      <c r="BG307" s="142">
        <f t="shared" si="76"/>
        <v>0</v>
      </c>
      <c r="BH307" s="142">
        <f t="shared" si="77"/>
        <v>0</v>
      </c>
      <c r="BI307" s="142">
        <f t="shared" si="78"/>
        <v>0</v>
      </c>
      <c r="BJ307" s="17" t="s">
        <v>86</v>
      </c>
      <c r="BK307" s="142">
        <f t="shared" si="79"/>
        <v>0</v>
      </c>
      <c r="BL307" s="17" t="s">
        <v>205</v>
      </c>
      <c r="BM307" s="141" t="s">
        <v>1245</v>
      </c>
    </row>
    <row r="308" spans="2:65" s="1" customFormat="1" ht="37.9" customHeight="1" x14ac:dyDescent="0.2">
      <c r="B308" s="33"/>
      <c r="C308" s="130" t="s">
        <v>693</v>
      </c>
      <c r="D308" s="130" t="s">
        <v>188</v>
      </c>
      <c r="E308" s="131" t="s">
        <v>717</v>
      </c>
      <c r="F308" s="132" t="s">
        <v>718</v>
      </c>
      <c r="G308" s="133" t="s">
        <v>204</v>
      </c>
      <c r="H308" s="134">
        <v>1</v>
      </c>
      <c r="I308" s="135"/>
      <c r="J308" s="136">
        <f t="shared" si="70"/>
        <v>0</v>
      </c>
      <c r="K308" s="132" t="s">
        <v>192</v>
      </c>
      <c r="L308" s="33"/>
      <c r="M308" s="137" t="s">
        <v>35</v>
      </c>
      <c r="N308" s="138" t="s">
        <v>50</v>
      </c>
      <c r="P308" s="139">
        <f t="shared" si="71"/>
        <v>0</v>
      </c>
      <c r="Q308" s="139">
        <v>0</v>
      </c>
      <c r="R308" s="139">
        <f t="shared" si="72"/>
        <v>0</v>
      </c>
      <c r="S308" s="139">
        <v>0</v>
      </c>
      <c r="T308" s="140">
        <f t="shared" si="73"/>
        <v>0</v>
      </c>
      <c r="AR308" s="141" t="s">
        <v>719</v>
      </c>
      <c r="AT308" s="141" t="s">
        <v>188</v>
      </c>
      <c r="AU308" s="141" t="s">
        <v>86</v>
      </c>
      <c r="AY308" s="17" t="s">
        <v>187</v>
      </c>
      <c r="BE308" s="142">
        <f t="shared" si="74"/>
        <v>0</v>
      </c>
      <c r="BF308" s="142">
        <f t="shared" si="75"/>
        <v>0</v>
      </c>
      <c r="BG308" s="142">
        <f t="shared" si="76"/>
        <v>0</v>
      </c>
      <c r="BH308" s="142">
        <f t="shared" si="77"/>
        <v>0</v>
      </c>
      <c r="BI308" s="142">
        <f t="shared" si="78"/>
        <v>0</v>
      </c>
      <c r="BJ308" s="17" t="s">
        <v>86</v>
      </c>
      <c r="BK308" s="142">
        <f t="shared" si="79"/>
        <v>0</v>
      </c>
      <c r="BL308" s="17" t="s">
        <v>719</v>
      </c>
      <c r="BM308" s="141" t="s">
        <v>1246</v>
      </c>
    </row>
    <row r="309" spans="2:65" s="1" customFormat="1" ht="33" customHeight="1" x14ac:dyDescent="0.2">
      <c r="B309" s="33"/>
      <c r="C309" s="130" t="s">
        <v>697</v>
      </c>
      <c r="D309" s="130" t="s">
        <v>188</v>
      </c>
      <c r="E309" s="131" t="s">
        <v>722</v>
      </c>
      <c r="F309" s="132" t="s">
        <v>723</v>
      </c>
      <c r="G309" s="133" t="s">
        <v>204</v>
      </c>
      <c r="H309" s="134">
        <v>1</v>
      </c>
      <c r="I309" s="135"/>
      <c r="J309" s="136">
        <f t="shared" si="70"/>
        <v>0</v>
      </c>
      <c r="K309" s="132" t="s">
        <v>192</v>
      </c>
      <c r="L309" s="33"/>
      <c r="M309" s="137" t="s">
        <v>35</v>
      </c>
      <c r="N309" s="138" t="s">
        <v>50</v>
      </c>
      <c r="P309" s="139">
        <f t="shared" si="71"/>
        <v>0</v>
      </c>
      <c r="Q309" s="139">
        <v>0</v>
      </c>
      <c r="R309" s="139">
        <f t="shared" si="72"/>
        <v>0</v>
      </c>
      <c r="S309" s="139">
        <v>0</v>
      </c>
      <c r="T309" s="140">
        <f t="shared" si="73"/>
        <v>0</v>
      </c>
      <c r="AR309" s="141" t="s">
        <v>719</v>
      </c>
      <c r="AT309" s="141" t="s">
        <v>188</v>
      </c>
      <c r="AU309" s="141" t="s">
        <v>86</v>
      </c>
      <c r="AY309" s="17" t="s">
        <v>187</v>
      </c>
      <c r="BE309" s="142">
        <f t="shared" si="74"/>
        <v>0</v>
      </c>
      <c r="BF309" s="142">
        <f t="shared" si="75"/>
        <v>0</v>
      </c>
      <c r="BG309" s="142">
        <f t="shared" si="76"/>
        <v>0</v>
      </c>
      <c r="BH309" s="142">
        <f t="shared" si="77"/>
        <v>0</v>
      </c>
      <c r="BI309" s="142">
        <f t="shared" si="78"/>
        <v>0</v>
      </c>
      <c r="BJ309" s="17" t="s">
        <v>86</v>
      </c>
      <c r="BK309" s="142">
        <f t="shared" si="79"/>
        <v>0</v>
      </c>
      <c r="BL309" s="17" t="s">
        <v>719</v>
      </c>
      <c r="BM309" s="141" t="s">
        <v>1247</v>
      </c>
    </row>
    <row r="310" spans="2:65" s="1" customFormat="1" ht="33" customHeight="1" x14ac:dyDescent="0.2">
      <c r="B310" s="33"/>
      <c r="C310" s="130" t="s">
        <v>701</v>
      </c>
      <c r="D310" s="130" t="s">
        <v>188</v>
      </c>
      <c r="E310" s="131" t="s">
        <v>726</v>
      </c>
      <c r="F310" s="132" t="s">
        <v>727</v>
      </c>
      <c r="G310" s="133" t="s">
        <v>204</v>
      </c>
      <c r="H310" s="134">
        <v>1</v>
      </c>
      <c r="I310" s="135"/>
      <c r="J310" s="136">
        <f t="shared" si="70"/>
        <v>0</v>
      </c>
      <c r="K310" s="132" t="s">
        <v>192</v>
      </c>
      <c r="L310" s="33"/>
      <c r="M310" s="137" t="s">
        <v>35</v>
      </c>
      <c r="N310" s="138" t="s">
        <v>50</v>
      </c>
      <c r="P310" s="139">
        <f t="shared" si="71"/>
        <v>0</v>
      </c>
      <c r="Q310" s="139">
        <v>0</v>
      </c>
      <c r="R310" s="139">
        <f t="shared" si="72"/>
        <v>0</v>
      </c>
      <c r="S310" s="139">
        <v>0</v>
      </c>
      <c r="T310" s="140">
        <f t="shared" si="73"/>
        <v>0</v>
      </c>
      <c r="AR310" s="141" t="s">
        <v>719</v>
      </c>
      <c r="AT310" s="141" t="s">
        <v>188</v>
      </c>
      <c r="AU310" s="141" t="s">
        <v>86</v>
      </c>
      <c r="AY310" s="17" t="s">
        <v>187</v>
      </c>
      <c r="BE310" s="142">
        <f t="shared" si="74"/>
        <v>0</v>
      </c>
      <c r="BF310" s="142">
        <f t="shared" si="75"/>
        <v>0</v>
      </c>
      <c r="BG310" s="142">
        <f t="shared" si="76"/>
        <v>0</v>
      </c>
      <c r="BH310" s="142">
        <f t="shared" si="77"/>
        <v>0</v>
      </c>
      <c r="BI310" s="142">
        <f t="shared" si="78"/>
        <v>0</v>
      </c>
      <c r="BJ310" s="17" t="s">
        <v>86</v>
      </c>
      <c r="BK310" s="142">
        <f t="shared" si="79"/>
        <v>0</v>
      </c>
      <c r="BL310" s="17" t="s">
        <v>719</v>
      </c>
      <c r="BM310" s="141" t="s">
        <v>1248</v>
      </c>
    </row>
    <row r="311" spans="2:65" s="1" customFormat="1" ht="24.2" customHeight="1" x14ac:dyDescent="0.2">
      <c r="B311" s="33"/>
      <c r="C311" s="130" t="s">
        <v>706</v>
      </c>
      <c r="D311" s="130" t="s">
        <v>188</v>
      </c>
      <c r="E311" s="131" t="s">
        <v>730</v>
      </c>
      <c r="F311" s="132" t="s">
        <v>731</v>
      </c>
      <c r="G311" s="133" t="s">
        <v>204</v>
      </c>
      <c r="H311" s="134">
        <v>3</v>
      </c>
      <c r="I311" s="135"/>
      <c r="J311" s="136">
        <f t="shared" si="70"/>
        <v>0</v>
      </c>
      <c r="K311" s="132" t="s">
        <v>192</v>
      </c>
      <c r="L311" s="33"/>
      <c r="M311" s="137" t="s">
        <v>35</v>
      </c>
      <c r="N311" s="138" t="s">
        <v>50</v>
      </c>
      <c r="P311" s="139">
        <f t="shared" si="71"/>
        <v>0</v>
      </c>
      <c r="Q311" s="139">
        <v>0</v>
      </c>
      <c r="R311" s="139">
        <f t="shared" si="72"/>
        <v>0</v>
      </c>
      <c r="S311" s="139">
        <v>0</v>
      </c>
      <c r="T311" s="140">
        <f t="shared" si="73"/>
        <v>0</v>
      </c>
      <c r="AR311" s="141" t="s">
        <v>205</v>
      </c>
      <c r="AT311" s="141" t="s">
        <v>188</v>
      </c>
      <c r="AU311" s="141" t="s">
        <v>86</v>
      </c>
      <c r="AY311" s="17" t="s">
        <v>187</v>
      </c>
      <c r="BE311" s="142">
        <f t="shared" si="74"/>
        <v>0</v>
      </c>
      <c r="BF311" s="142">
        <f t="shared" si="75"/>
        <v>0</v>
      </c>
      <c r="BG311" s="142">
        <f t="shared" si="76"/>
        <v>0</v>
      </c>
      <c r="BH311" s="142">
        <f t="shared" si="77"/>
        <v>0</v>
      </c>
      <c r="BI311" s="142">
        <f t="shared" si="78"/>
        <v>0</v>
      </c>
      <c r="BJ311" s="17" t="s">
        <v>86</v>
      </c>
      <c r="BK311" s="142">
        <f t="shared" si="79"/>
        <v>0</v>
      </c>
      <c r="BL311" s="17" t="s">
        <v>205</v>
      </c>
      <c r="BM311" s="141" t="s">
        <v>1249</v>
      </c>
    </row>
    <row r="312" spans="2:65" s="1" customFormat="1" ht="24.2" customHeight="1" x14ac:dyDescent="0.2">
      <c r="B312" s="33"/>
      <c r="C312" s="130" t="s">
        <v>710</v>
      </c>
      <c r="D312" s="130" t="s">
        <v>188</v>
      </c>
      <c r="E312" s="131" t="s">
        <v>734</v>
      </c>
      <c r="F312" s="132" t="s">
        <v>735</v>
      </c>
      <c r="G312" s="133" t="s">
        <v>204</v>
      </c>
      <c r="H312" s="134">
        <v>2</v>
      </c>
      <c r="I312" s="135"/>
      <c r="J312" s="136">
        <f t="shared" si="70"/>
        <v>0</v>
      </c>
      <c r="K312" s="132" t="s">
        <v>192</v>
      </c>
      <c r="L312" s="33"/>
      <c r="M312" s="137" t="s">
        <v>35</v>
      </c>
      <c r="N312" s="138" t="s">
        <v>50</v>
      </c>
      <c r="P312" s="139">
        <f t="shared" si="71"/>
        <v>0</v>
      </c>
      <c r="Q312" s="139">
        <v>0</v>
      </c>
      <c r="R312" s="139">
        <f t="shared" si="72"/>
        <v>0</v>
      </c>
      <c r="S312" s="139">
        <v>0</v>
      </c>
      <c r="T312" s="140">
        <f t="shared" si="73"/>
        <v>0</v>
      </c>
      <c r="AR312" s="141" t="s">
        <v>205</v>
      </c>
      <c r="AT312" s="141" t="s">
        <v>188</v>
      </c>
      <c r="AU312" s="141" t="s">
        <v>86</v>
      </c>
      <c r="AY312" s="17" t="s">
        <v>187</v>
      </c>
      <c r="BE312" s="142">
        <f t="shared" si="74"/>
        <v>0</v>
      </c>
      <c r="BF312" s="142">
        <f t="shared" si="75"/>
        <v>0</v>
      </c>
      <c r="BG312" s="142">
        <f t="shared" si="76"/>
        <v>0</v>
      </c>
      <c r="BH312" s="142">
        <f t="shared" si="77"/>
        <v>0</v>
      </c>
      <c r="BI312" s="142">
        <f t="shared" si="78"/>
        <v>0</v>
      </c>
      <c r="BJ312" s="17" t="s">
        <v>86</v>
      </c>
      <c r="BK312" s="142">
        <f t="shared" si="79"/>
        <v>0</v>
      </c>
      <c r="BL312" s="17" t="s">
        <v>205</v>
      </c>
      <c r="BM312" s="141" t="s">
        <v>1250</v>
      </c>
    </row>
    <row r="313" spans="2:65" s="1" customFormat="1" ht="44.25" customHeight="1" x14ac:dyDescent="0.2">
      <c r="B313" s="33"/>
      <c r="C313" s="130" t="s">
        <v>716</v>
      </c>
      <c r="D313" s="130" t="s">
        <v>188</v>
      </c>
      <c r="E313" s="131" t="s">
        <v>1057</v>
      </c>
      <c r="F313" s="132" t="s">
        <v>1058</v>
      </c>
      <c r="G313" s="133" t="s">
        <v>204</v>
      </c>
      <c r="H313" s="134">
        <v>1</v>
      </c>
      <c r="I313" s="135"/>
      <c r="J313" s="136">
        <f t="shared" si="70"/>
        <v>0</v>
      </c>
      <c r="K313" s="132" t="s">
        <v>192</v>
      </c>
      <c r="L313" s="33"/>
      <c r="M313" s="137" t="s">
        <v>35</v>
      </c>
      <c r="N313" s="138" t="s">
        <v>50</v>
      </c>
      <c r="P313" s="139">
        <f t="shared" si="71"/>
        <v>0</v>
      </c>
      <c r="Q313" s="139">
        <v>0</v>
      </c>
      <c r="R313" s="139">
        <f t="shared" si="72"/>
        <v>0</v>
      </c>
      <c r="S313" s="139">
        <v>0</v>
      </c>
      <c r="T313" s="140">
        <f t="shared" si="73"/>
        <v>0</v>
      </c>
      <c r="AR313" s="141" t="s">
        <v>205</v>
      </c>
      <c r="AT313" s="141" t="s">
        <v>188</v>
      </c>
      <c r="AU313" s="141" t="s">
        <v>86</v>
      </c>
      <c r="AY313" s="17" t="s">
        <v>187</v>
      </c>
      <c r="BE313" s="142">
        <f t="shared" si="74"/>
        <v>0</v>
      </c>
      <c r="BF313" s="142">
        <f t="shared" si="75"/>
        <v>0</v>
      </c>
      <c r="BG313" s="142">
        <f t="shared" si="76"/>
        <v>0</v>
      </c>
      <c r="BH313" s="142">
        <f t="shared" si="77"/>
        <v>0</v>
      </c>
      <c r="BI313" s="142">
        <f t="shared" si="78"/>
        <v>0</v>
      </c>
      <c r="BJ313" s="17" t="s">
        <v>86</v>
      </c>
      <c r="BK313" s="142">
        <f t="shared" si="79"/>
        <v>0</v>
      </c>
      <c r="BL313" s="17" t="s">
        <v>205</v>
      </c>
      <c r="BM313" s="141" t="s">
        <v>1251</v>
      </c>
    </row>
    <row r="314" spans="2:65" s="1" customFormat="1" ht="24.2" customHeight="1" x14ac:dyDescent="0.2">
      <c r="B314" s="33"/>
      <c r="C314" s="130" t="s">
        <v>721</v>
      </c>
      <c r="D314" s="130" t="s">
        <v>188</v>
      </c>
      <c r="E314" s="131" t="s">
        <v>1060</v>
      </c>
      <c r="F314" s="132" t="s">
        <v>1061</v>
      </c>
      <c r="G314" s="133" t="s">
        <v>204</v>
      </c>
      <c r="H314" s="134">
        <v>1</v>
      </c>
      <c r="I314" s="135"/>
      <c r="J314" s="136">
        <f t="shared" si="70"/>
        <v>0</v>
      </c>
      <c r="K314" s="132" t="s">
        <v>192</v>
      </c>
      <c r="L314" s="33"/>
      <c r="M314" s="179" t="s">
        <v>35</v>
      </c>
      <c r="N314" s="180" t="s">
        <v>50</v>
      </c>
      <c r="O314" s="181"/>
      <c r="P314" s="182">
        <f t="shared" si="71"/>
        <v>0</v>
      </c>
      <c r="Q314" s="182">
        <v>0</v>
      </c>
      <c r="R314" s="182">
        <f t="shared" si="72"/>
        <v>0</v>
      </c>
      <c r="S314" s="182">
        <v>0</v>
      </c>
      <c r="T314" s="183">
        <f t="shared" si="73"/>
        <v>0</v>
      </c>
      <c r="AR314" s="141" t="s">
        <v>205</v>
      </c>
      <c r="AT314" s="141" t="s">
        <v>188</v>
      </c>
      <c r="AU314" s="141" t="s">
        <v>86</v>
      </c>
      <c r="AY314" s="17" t="s">
        <v>187</v>
      </c>
      <c r="BE314" s="142">
        <f t="shared" si="74"/>
        <v>0</v>
      </c>
      <c r="BF314" s="142">
        <f t="shared" si="75"/>
        <v>0</v>
      </c>
      <c r="BG314" s="142">
        <f t="shared" si="76"/>
        <v>0</v>
      </c>
      <c r="BH314" s="142">
        <f t="shared" si="77"/>
        <v>0</v>
      </c>
      <c r="BI314" s="142">
        <f t="shared" si="78"/>
        <v>0</v>
      </c>
      <c r="BJ314" s="17" t="s">
        <v>86</v>
      </c>
      <c r="BK314" s="142">
        <f t="shared" si="79"/>
        <v>0</v>
      </c>
      <c r="BL314" s="17" t="s">
        <v>205</v>
      </c>
      <c r="BM314" s="141" t="s">
        <v>1252</v>
      </c>
    </row>
    <row r="315" spans="2:65" s="1" customFormat="1" ht="6.95" customHeight="1" x14ac:dyDescent="0.2">
      <c r="B315" s="42"/>
      <c r="C315" s="43"/>
      <c r="D315" s="43"/>
      <c r="E315" s="43"/>
      <c r="F315" s="43"/>
      <c r="G315" s="43"/>
      <c r="H315" s="43"/>
      <c r="I315" s="43"/>
      <c r="J315" s="43"/>
      <c r="K315" s="43"/>
      <c r="L315" s="33"/>
    </row>
  </sheetData>
  <sheetProtection algorithmName="SHA-512" hashValue="KN5O2+BA1QmOBkLPGA2LXuFGi/1IuEzmX9pnrQz3IiIxv3uQ37lXGjeARYaPiKATke9ir6TQsBOkjdelirD32A==" saltValue="UYYY20ADY1lvYcDi4q/7DN5LMbqK3ftdVSTXroUbpSvKfz4PQ1iKpkORNiyVhrupdOzVgSvNGPei2nggEARAIA==" spinCount="100000" sheet="1" objects="1" scenarios="1" formatColumns="0" formatRows="0" autoFilter="0"/>
  <autoFilter ref="C95:K314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107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1104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761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1106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ROUND(J92,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ROUND((SUM(BE92:BE197)),  2)</f>
        <v>0</v>
      </c>
      <c r="I35" s="94">
        <v>0.21</v>
      </c>
      <c r="J35" s="84">
        <f>ROUND(((SUM(BE92:BE197))*I35),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ROUND((SUM(BF92:BF197)),  2)</f>
        <v>0</v>
      </c>
      <c r="I36" s="94">
        <v>0.15</v>
      </c>
      <c r="J36" s="84">
        <f>ROUND(((SUM(BF92:BF197))*I36),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ROUND((SUM(BG92:BG197)),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ROUND((SUM(BH92:BH197)),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ROUND((SUM(BI92:BI197)),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1104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Zemní práce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28,446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J92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hidden="1" customHeight="1" x14ac:dyDescent="0.2">
      <c r="B65" s="108"/>
      <c r="D65" s="109" t="s">
        <v>763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hidden="1" customHeight="1" x14ac:dyDescent="0.2">
      <c r="B66" s="108"/>
      <c r="D66" s="109" t="s">
        <v>764</v>
      </c>
      <c r="E66" s="110"/>
      <c r="F66" s="110"/>
      <c r="G66" s="110"/>
      <c r="H66" s="110"/>
      <c r="I66" s="110"/>
      <c r="J66" s="111">
        <f>J102</f>
        <v>0</v>
      </c>
      <c r="L66" s="108"/>
    </row>
    <row r="67" spans="2:12" s="9" customFormat="1" ht="19.899999999999999" hidden="1" customHeight="1" x14ac:dyDescent="0.2">
      <c r="B67" s="108"/>
      <c r="D67" s="109" t="s">
        <v>765</v>
      </c>
      <c r="E67" s="110"/>
      <c r="F67" s="110"/>
      <c r="G67" s="110"/>
      <c r="H67" s="110"/>
      <c r="I67" s="110"/>
      <c r="J67" s="111">
        <f>J109</f>
        <v>0</v>
      </c>
      <c r="L67" s="108"/>
    </row>
    <row r="68" spans="2:12" s="8" customFormat="1" ht="24.95" hidden="1" customHeight="1" x14ac:dyDescent="0.2">
      <c r="B68" s="104"/>
      <c r="D68" s="105" t="s">
        <v>766</v>
      </c>
      <c r="E68" s="106"/>
      <c r="F68" s="106"/>
      <c r="G68" s="106"/>
      <c r="H68" s="106"/>
      <c r="I68" s="106"/>
      <c r="J68" s="107">
        <f>J135</f>
        <v>0</v>
      </c>
      <c r="L68" s="104"/>
    </row>
    <row r="69" spans="2:12" s="9" customFormat="1" ht="19.899999999999999" hidden="1" customHeight="1" x14ac:dyDescent="0.2">
      <c r="B69" s="108"/>
      <c r="D69" s="109" t="s">
        <v>1253</v>
      </c>
      <c r="E69" s="110"/>
      <c r="F69" s="110"/>
      <c r="G69" s="110"/>
      <c r="H69" s="110"/>
      <c r="I69" s="110"/>
      <c r="J69" s="111">
        <f>J136</f>
        <v>0</v>
      </c>
      <c r="L69" s="108"/>
    </row>
    <row r="70" spans="2:12" s="9" customFormat="1" ht="19.899999999999999" hidden="1" customHeight="1" x14ac:dyDescent="0.2">
      <c r="B70" s="108"/>
      <c r="D70" s="109" t="s">
        <v>767</v>
      </c>
      <c r="E70" s="110"/>
      <c r="F70" s="110"/>
      <c r="G70" s="110"/>
      <c r="H70" s="110"/>
      <c r="I70" s="110"/>
      <c r="J70" s="111">
        <f>J141</f>
        <v>0</v>
      </c>
      <c r="L70" s="108"/>
    </row>
    <row r="71" spans="2:12" s="1" customFormat="1" ht="21.75" hidden="1" customHeight="1" x14ac:dyDescent="0.2">
      <c r="B71" s="33"/>
      <c r="L71" s="33"/>
    </row>
    <row r="72" spans="2:12" s="1" customFormat="1" ht="6.95" hidden="1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3" spans="2:12" hidden="1" x14ac:dyDescent="0.2"/>
    <row r="74" spans="2:12" hidden="1" x14ac:dyDescent="0.2"/>
    <row r="75" spans="2:12" hidden="1" x14ac:dyDescent="0.2"/>
    <row r="76" spans="2:12" s="1" customFormat="1" ht="6.9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 x14ac:dyDescent="0.2">
      <c r="B77" s="33"/>
      <c r="C77" s="21" t="s">
        <v>173</v>
      </c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7" t="s">
        <v>16</v>
      </c>
      <c r="L79" s="33"/>
    </row>
    <row r="80" spans="2:12" s="1" customFormat="1" ht="16.5" customHeight="1" x14ac:dyDescent="0.2">
      <c r="B80" s="33"/>
      <c r="E80" s="250" t="str">
        <f>E7</f>
        <v>Oprava PZS v úseku Rožďalovice - Nemyčeves</v>
      </c>
      <c r="F80" s="251"/>
      <c r="G80" s="251"/>
      <c r="H80" s="251"/>
      <c r="L80" s="33"/>
    </row>
    <row r="81" spans="2:65" ht="12" customHeight="1" x14ac:dyDescent="0.2">
      <c r="B81" s="20"/>
      <c r="C81" s="27" t="s">
        <v>152</v>
      </c>
      <c r="L81" s="20"/>
    </row>
    <row r="82" spans="2:65" s="1" customFormat="1" ht="16.5" customHeight="1" x14ac:dyDescent="0.2">
      <c r="B82" s="33"/>
      <c r="E82" s="250" t="s">
        <v>1104</v>
      </c>
      <c r="F82" s="249"/>
      <c r="G82" s="249"/>
      <c r="H82" s="249"/>
      <c r="L82" s="33"/>
    </row>
    <row r="83" spans="2:65" s="1" customFormat="1" ht="12" customHeight="1" x14ac:dyDescent="0.2">
      <c r="B83" s="33"/>
      <c r="C83" s="27" t="s">
        <v>154</v>
      </c>
      <c r="L83" s="33"/>
    </row>
    <row r="84" spans="2:65" s="1" customFormat="1" ht="16.5" customHeight="1" x14ac:dyDescent="0.2">
      <c r="B84" s="33"/>
      <c r="E84" s="246" t="str">
        <f>E11</f>
        <v>02 - Zemní práce</v>
      </c>
      <c r="F84" s="249"/>
      <c r="G84" s="249"/>
      <c r="H84" s="249"/>
      <c r="L84" s="33"/>
    </row>
    <row r="85" spans="2:65" s="1" customFormat="1" ht="6.95" customHeight="1" x14ac:dyDescent="0.2">
      <c r="B85" s="33"/>
      <c r="L85" s="33"/>
    </row>
    <row r="86" spans="2:65" s="1" customFormat="1" ht="12" customHeight="1" x14ac:dyDescent="0.2">
      <c r="B86" s="33"/>
      <c r="C86" s="27" t="s">
        <v>22</v>
      </c>
      <c r="F86" s="25" t="str">
        <f>F14</f>
        <v>PZS v km 28,446</v>
      </c>
      <c r="I86" s="27" t="s">
        <v>24</v>
      </c>
      <c r="J86" s="50" t="str">
        <f>IF(J14="","",J14)</f>
        <v>28. 2. 2023</v>
      </c>
      <c r="L86" s="33"/>
    </row>
    <row r="87" spans="2:65" s="1" customFormat="1" ht="6.95" customHeight="1" x14ac:dyDescent="0.2">
      <c r="B87" s="33"/>
      <c r="L87" s="33"/>
    </row>
    <row r="88" spans="2:65" s="1" customFormat="1" ht="15.2" customHeight="1" x14ac:dyDescent="0.2">
      <c r="B88" s="33"/>
      <c r="C88" s="27" t="s">
        <v>30</v>
      </c>
      <c r="F88" s="25" t="str">
        <f>E17</f>
        <v>Správa železnic, státní organizace</v>
      </c>
      <c r="I88" s="27" t="s">
        <v>38</v>
      </c>
      <c r="J88" s="31" t="str">
        <f>E23</f>
        <v>Signal Projekt s.r.o.</v>
      </c>
      <c r="L88" s="33"/>
    </row>
    <row r="89" spans="2:65" s="1" customFormat="1" ht="15.2" customHeight="1" x14ac:dyDescent="0.2">
      <c r="B89" s="33"/>
      <c r="C89" s="27" t="s">
        <v>36</v>
      </c>
      <c r="F89" s="25" t="str">
        <f>IF(E20="","",E20)</f>
        <v>Vyplň údaj</v>
      </c>
      <c r="I89" s="27" t="s">
        <v>42</v>
      </c>
      <c r="J89" s="31" t="str">
        <f>E26</f>
        <v>Signal Projekt s.r.o.</v>
      </c>
      <c r="L89" s="33"/>
    </row>
    <row r="90" spans="2:65" s="1" customFormat="1" ht="10.35" customHeight="1" x14ac:dyDescent="0.2">
      <c r="B90" s="33"/>
      <c r="L90" s="33"/>
    </row>
    <row r="91" spans="2:65" s="10" customFormat="1" ht="29.25" customHeight="1" x14ac:dyDescent="0.2">
      <c r="B91" s="112"/>
      <c r="C91" s="113" t="s">
        <v>174</v>
      </c>
      <c r="D91" s="114" t="s">
        <v>64</v>
      </c>
      <c r="E91" s="114" t="s">
        <v>60</v>
      </c>
      <c r="F91" s="114" t="s">
        <v>61</v>
      </c>
      <c r="G91" s="114" t="s">
        <v>175</v>
      </c>
      <c r="H91" s="114" t="s">
        <v>176</v>
      </c>
      <c r="I91" s="114" t="s">
        <v>177</v>
      </c>
      <c r="J91" s="114" t="s">
        <v>160</v>
      </c>
      <c r="K91" s="115" t="s">
        <v>178</v>
      </c>
      <c r="L91" s="112"/>
      <c r="M91" s="57" t="s">
        <v>35</v>
      </c>
      <c r="N91" s="58" t="s">
        <v>49</v>
      </c>
      <c r="O91" s="58" t="s">
        <v>179</v>
      </c>
      <c r="P91" s="58" t="s">
        <v>180</v>
      </c>
      <c r="Q91" s="58" t="s">
        <v>181</v>
      </c>
      <c r="R91" s="58" t="s">
        <v>182</v>
      </c>
      <c r="S91" s="58" t="s">
        <v>183</v>
      </c>
      <c r="T91" s="59" t="s">
        <v>184</v>
      </c>
    </row>
    <row r="92" spans="2:65" s="1" customFormat="1" ht="22.9" customHeight="1" x14ac:dyDescent="0.25">
      <c r="B92" s="33"/>
      <c r="C92" s="62" t="s">
        <v>185</v>
      </c>
      <c r="J92" s="116">
        <f>BK92</f>
        <v>0</v>
      </c>
      <c r="L92" s="33"/>
      <c r="M92" s="60"/>
      <c r="N92" s="51"/>
      <c r="O92" s="51"/>
      <c r="P92" s="117">
        <f>P93+P135</f>
        <v>0</v>
      </c>
      <c r="Q92" s="51"/>
      <c r="R92" s="117">
        <f>R93+R135</f>
        <v>15.23494</v>
      </c>
      <c r="S92" s="51"/>
      <c r="T92" s="118">
        <f>T93+T135</f>
        <v>9.8000000000000007</v>
      </c>
      <c r="AT92" s="17" t="s">
        <v>78</v>
      </c>
      <c r="AU92" s="17" t="s">
        <v>161</v>
      </c>
      <c r="BK92" s="119">
        <f>BK93+BK135</f>
        <v>0</v>
      </c>
    </row>
    <row r="93" spans="2:65" s="11" customFormat="1" ht="25.9" customHeight="1" x14ac:dyDescent="0.2">
      <c r="B93" s="120"/>
      <c r="D93" s="121" t="s">
        <v>78</v>
      </c>
      <c r="E93" s="122" t="s">
        <v>768</v>
      </c>
      <c r="F93" s="122" t="s">
        <v>769</v>
      </c>
      <c r="I93" s="123"/>
      <c r="J93" s="124">
        <f>BK93</f>
        <v>0</v>
      </c>
      <c r="L93" s="120"/>
      <c r="M93" s="125"/>
      <c r="P93" s="126">
        <f>P94+P102+P109</f>
        <v>0</v>
      </c>
      <c r="R93" s="126">
        <f>R94+R102+R109</f>
        <v>15.23494</v>
      </c>
      <c r="T93" s="127">
        <f>T94+T102+T109</f>
        <v>0</v>
      </c>
      <c r="AR93" s="121" t="s">
        <v>86</v>
      </c>
      <c r="AT93" s="128" t="s">
        <v>78</v>
      </c>
      <c r="AU93" s="128" t="s">
        <v>79</v>
      </c>
      <c r="AY93" s="121" t="s">
        <v>187</v>
      </c>
      <c r="BK93" s="129">
        <f>BK94+BK102+BK109</f>
        <v>0</v>
      </c>
    </row>
    <row r="94" spans="2:65" s="11" customFormat="1" ht="22.9" customHeight="1" x14ac:dyDescent="0.2">
      <c r="B94" s="120"/>
      <c r="D94" s="121" t="s">
        <v>78</v>
      </c>
      <c r="E94" s="174" t="s">
        <v>770</v>
      </c>
      <c r="F94" s="174" t="s">
        <v>771</v>
      </c>
      <c r="I94" s="123"/>
      <c r="J94" s="175">
        <f>BK94</f>
        <v>0</v>
      </c>
      <c r="L94" s="120"/>
      <c r="M94" s="125"/>
      <c r="P94" s="126">
        <f>SUM(P95:P101)</f>
        <v>0</v>
      </c>
      <c r="R94" s="126">
        <f>SUM(R95:R101)</f>
        <v>1.78</v>
      </c>
      <c r="T94" s="127">
        <f>SUM(T95:T101)</f>
        <v>0</v>
      </c>
      <c r="AR94" s="121" t="s">
        <v>86</v>
      </c>
      <c r="AT94" s="128" t="s">
        <v>78</v>
      </c>
      <c r="AU94" s="128" t="s">
        <v>86</v>
      </c>
      <c r="AY94" s="121" t="s">
        <v>187</v>
      </c>
      <c r="BK94" s="129">
        <f>SUM(BK95:BK101)</f>
        <v>0</v>
      </c>
    </row>
    <row r="95" spans="2:65" s="1" customFormat="1" ht="16.5" customHeight="1" x14ac:dyDescent="0.2">
      <c r="B95" s="33"/>
      <c r="C95" s="164" t="s">
        <v>86</v>
      </c>
      <c r="D95" s="164" t="s">
        <v>213</v>
      </c>
      <c r="E95" s="165" t="s">
        <v>781</v>
      </c>
      <c r="F95" s="166" t="s">
        <v>782</v>
      </c>
      <c r="G95" s="167" t="s">
        <v>191</v>
      </c>
      <c r="H95" s="168">
        <v>100</v>
      </c>
      <c r="I95" s="169"/>
      <c r="J95" s="170">
        <f>ROUND(I95*H95,2)</f>
        <v>0</v>
      </c>
      <c r="K95" s="166" t="s">
        <v>774</v>
      </c>
      <c r="L95" s="171"/>
      <c r="M95" s="172" t="s">
        <v>35</v>
      </c>
      <c r="N95" s="173" t="s">
        <v>50</v>
      </c>
      <c r="P95" s="139">
        <f>O95*H95</f>
        <v>0</v>
      </c>
      <c r="Q95" s="139">
        <v>1E-4</v>
      </c>
      <c r="R95" s="139">
        <f>Q95*H95</f>
        <v>0.01</v>
      </c>
      <c r="S95" s="139">
        <v>0</v>
      </c>
      <c r="T95" s="140">
        <f>S95*H95</f>
        <v>0</v>
      </c>
      <c r="AR95" s="141" t="s">
        <v>216</v>
      </c>
      <c r="AT95" s="141" t="s">
        <v>213</v>
      </c>
      <c r="AU95" s="141" t="s">
        <v>88</v>
      </c>
      <c r="AY95" s="17" t="s">
        <v>187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7" t="s">
        <v>86</v>
      </c>
      <c r="BK95" s="142">
        <f>ROUND(I95*H95,2)</f>
        <v>0</v>
      </c>
      <c r="BL95" s="17" t="s">
        <v>217</v>
      </c>
      <c r="BM95" s="141" t="s">
        <v>1254</v>
      </c>
    </row>
    <row r="96" spans="2:65" s="1" customFormat="1" ht="19.5" x14ac:dyDescent="0.2">
      <c r="B96" s="33"/>
      <c r="D96" s="144" t="s">
        <v>298</v>
      </c>
      <c r="F96" s="176" t="s">
        <v>784</v>
      </c>
      <c r="I96" s="177"/>
      <c r="L96" s="33"/>
      <c r="M96" s="178"/>
      <c r="T96" s="54"/>
      <c r="AT96" s="17" t="s">
        <v>298</v>
      </c>
      <c r="AU96" s="17" t="s">
        <v>88</v>
      </c>
    </row>
    <row r="97" spans="2:65" s="1" customFormat="1" ht="16.5" customHeight="1" x14ac:dyDescent="0.2">
      <c r="B97" s="33"/>
      <c r="C97" s="164" t="s">
        <v>88</v>
      </c>
      <c r="D97" s="164" t="s">
        <v>213</v>
      </c>
      <c r="E97" s="165" t="s">
        <v>772</v>
      </c>
      <c r="F97" s="166" t="s">
        <v>773</v>
      </c>
      <c r="G97" s="167" t="s">
        <v>204</v>
      </c>
      <c r="H97" s="168">
        <v>15</v>
      </c>
      <c r="I97" s="169"/>
      <c r="J97" s="170">
        <f>ROUND(I97*H97,2)</f>
        <v>0</v>
      </c>
      <c r="K97" s="166" t="s">
        <v>774</v>
      </c>
      <c r="L97" s="171"/>
      <c r="M97" s="172" t="s">
        <v>35</v>
      </c>
      <c r="N97" s="173" t="s">
        <v>50</v>
      </c>
      <c r="P97" s="139">
        <f>O97*H97</f>
        <v>0</v>
      </c>
      <c r="Q97" s="139">
        <v>0.11799999999999999</v>
      </c>
      <c r="R97" s="139">
        <f>Q97*H97</f>
        <v>1.77</v>
      </c>
      <c r="S97" s="139">
        <v>0</v>
      </c>
      <c r="T97" s="140">
        <f>S97*H97</f>
        <v>0</v>
      </c>
      <c r="AR97" s="141" t="s">
        <v>216</v>
      </c>
      <c r="AT97" s="141" t="s">
        <v>213</v>
      </c>
      <c r="AU97" s="141" t="s">
        <v>88</v>
      </c>
      <c r="AY97" s="17" t="s">
        <v>187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7" t="s">
        <v>86</v>
      </c>
      <c r="BK97" s="142">
        <f>ROUND(I97*H97,2)</f>
        <v>0</v>
      </c>
      <c r="BL97" s="17" t="s">
        <v>217</v>
      </c>
      <c r="BM97" s="141" t="s">
        <v>1255</v>
      </c>
    </row>
    <row r="98" spans="2:65" s="1" customFormat="1" ht="19.5" x14ac:dyDescent="0.2">
      <c r="B98" s="33"/>
      <c r="D98" s="144" t="s">
        <v>298</v>
      </c>
      <c r="F98" s="176" t="s">
        <v>776</v>
      </c>
      <c r="I98" s="177"/>
      <c r="L98" s="33"/>
      <c r="M98" s="178"/>
      <c r="T98" s="54"/>
      <c r="AT98" s="17" t="s">
        <v>298</v>
      </c>
      <c r="AU98" s="17" t="s">
        <v>88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1065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88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3" customFormat="1" x14ac:dyDescent="0.2">
      <c r="B100" s="150"/>
      <c r="D100" s="144" t="s">
        <v>195</v>
      </c>
      <c r="E100" s="151" t="s">
        <v>35</v>
      </c>
      <c r="F100" s="152" t="s">
        <v>1066</v>
      </c>
      <c r="H100" s="153">
        <v>15</v>
      </c>
      <c r="I100" s="154"/>
      <c r="L100" s="150"/>
      <c r="M100" s="155"/>
      <c r="T100" s="156"/>
      <c r="AT100" s="151" t="s">
        <v>195</v>
      </c>
      <c r="AU100" s="151" t="s">
        <v>88</v>
      </c>
      <c r="AV100" s="13" t="s">
        <v>88</v>
      </c>
      <c r="AW100" s="13" t="s">
        <v>41</v>
      </c>
      <c r="AX100" s="13" t="s">
        <v>79</v>
      </c>
      <c r="AY100" s="151" t="s">
        <v>187</v>
      </c>
    </row>
    <row r="101" spans="2:65" s="14" customFormat="1" x14ac:dyDescent="0.2">
      <c r="B101" s="157"/>
      <c r="D101" s="144" t="s">
        <v>195</v>
      </c>
      <c r="E101" s="158" t="s">
        <v>35</v>
      </c>
      <c r="F101" s="159" t="s">
        <v>201</v>
      </c>
      <c r="H101" s="160">
        <v>15</v>
      </c>
      <c r="I101" s="161"/>
      <c r="L101" s="157"/>
      <c r="M101" s="162"/>
      <c r="T101" s="163"/>
      <c r="AT101" s="158" t="s">
        <v>195</v>
      </c>
      <c r="AU101" s="158" t="s">
        <v>88</v>
      </c>
      <c r="AV101" s="14" t="s">
        <v>193</v>
      </c>
      <c r="AW101" s="14" t="s">
        <v>41</v>
      </c>
      <c r="AX101" s="14" t="s">
        <v>86</v>
      </c>
      <c r="AY101" s="158" t="s">
        <v>187</v>
      </c>
    </row>
    <row r="102" spans="2:65" s="11" customFormat="1" ht="22.9" customHeight="1" x14ac:dyDescent="0.2">
      <c r="B102" s="120"/>
      <c r="D102" s="121" t="s">
        <v>78</v>
      </c>
      <c r="E102" s="174" t="s">
        <v>86</v>
      </c>
      <c r="F102" s="174" t="s">
        <v>95</v>
      </c>
      <c r="I102" s="123"/>
      <c r="J102" s="175">
        <f>BK102</f>
        <v>0</v>
      </c>
      <c r="L102" s="120"/>
      <c r="M102" s="125"/>
      <c r="P102" s="126">
        <f>SUM(P103:P108)</f>
        <v>0</v>
      </c>
      <c r="R102" s="126">
        <f>SUM(R103:R108)</f>
        <v>0.1008</v>
      </c>
      <c r="T102" s="127">
        <f>SUM(T103:T108)</f>
        <v>0</v>
      </c>
      <c r="AR102" s="121" t="s">
        <v>86</v>
      </c>
      <c r="AT102" s="128" t="s">
        <v>78</v>
      </c>
      <c r="AU102" s="128" t="s">
        <v>86</v>
      </c>
      <c r="AY102" s="121" t="s">
        <v>187</v>
      </c>
      <c r="BK102" s="129">
        <f>SUM(BK103:BK108)</f>
        <v>0</v>
      </c>
    </row>
    <row r="103" spans="2:65" s="1" customFormat="1" ht="24.2" customHeight="1" x14ac:dyDescent="0.2">
      <c r="B103" s="33"/>
      <c r="C103" s="130" t="s">
        <v>207</v>
      </c>
      <c r="D103" s="130" t="s">
        <v>188</v>
      </c>
      <c r="E103" s="131" t="s">
        <v>785</v>
      </c>
      <c r="F103" s="132" t="s">
        <v>786</v>
      </c>
      <c r="G103" s="133" t="s">
        <v>191</v>
      </c>
      <c r="H103" s="134">
        <v>28</v>
      </c>
      <c r="I103" s="135"/>
      <c r="J103" s="136">
        <f>ROUND(I103*H103,2)</f>
        <v>0</v>
      </c>
      <c r="K103" s="132" t="s">
        <v>774</v>
      </c>
      <c r="L103" s="33"/>
      <c r="M103" s="137" t="s">
        <v>35</v>
      </c>
      <c r="N103" s="138" t="s">
        <v>50</v>
      </c>
      <c r="P103" s="139">
        <f>O103*H103</f>
        <v>0</v>
      </c>
      <c r="Q103" s="139">
        <v>3.5999999999999999E-3</v>
      </c>
      <c r="R103" s="139">
        <f>Q103*H103</f>
        <v>0.1008</v>
      </c>
      <c r="S103" s="139">
        <v>0</v>
      </c>
      <c r="T103" s="140">
        <f>S103*H103</f>
        <v>0</v>
      </c>
      <c r="AR103" s="141" t="s">
        <v>193</v>
      </c>
      <c r="AT103" s="141" t="s">
        <v>188</v>
      </c>
      <c r="AU103" s="141" t="s">
        <v>88</v>
      </c>
      <c r="AY103" s="17" t="s">
        <v>187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7" t="s">
        <v>86</v>
      </c>
      <c r="BK103" s="142">
        <f>ROUND(I103*H103,2)</f>
        <v>0</v>
      </c>
      <c r="BL103" s="17" t="s">
        <v>193</v>
      </c>
      <c r="BM103" s="141" t="s">
        <v>1256</v>
      </c>
    </row>
    <row r="104" spans="2:65" s="1" customFormat="1" x14ac:dyDescent="0.2">
      <c r="B104" s="33"/>
      <c r="D104" s="184" t="s">
        <v>788</v>
      </c>
      <c r="F104" s="185" t="s">
        <v>789</v>
      </c>
      <c r="I104" s="177"/>
      <c r="L104" s="33"/>
      <c r="M104" s="178"/>
      <c r="T104" s="54"/>
      <c r="AT104" s="17" t="s">
        <v>788</v>
      </c>
      <c r="AU104" s="17" t="s">
        <v>88</v>
      </c>
    </row>
    <row r="105" spans="2:65" s="12" customFormat="1" x14ac:dyDescent="0.2">
      <c r="B105" s="143"/>
      <c r="D105" s="144" t="s">
        <v>195</v>
      </c>
      <c r="E105" s="145" t="s">
        <v>35</v>
      </c>
      <c r="F105" s="146" t="s">
        <v>304</v>
      </c>
      <c r="H105" s="145" t="s">
        <v>35</v>
      </c>
      <c r="I105" s="147"/>
      <c r="L105" s="143"/>
      <c r="M105" s="148"/>
      <c r="T105" s="149"/>
      <c r="AT105" s="145" t="s">
        <v>195</v>
      </c>
      <c r="AU105" s="145" t="s">
        <v>88</v>
      </c>
      <c r="AV105" s="12" t="s">
        <v>86</v>
      </c>
      <c r="AW105" s="12" t="s">
        <v>41</v>
      </c>
      <c r="AX105" s="12" t="s">
        <v>79</v>
      </c>
      <c r="AY105" s="145" t="s">
        <v>187</v>
      </c>
    </row>
    <row r="106" spans="2:65" s="13" customFormat="1" x14ac:dyDescent="0.2">
      <c r="B106" s="150"/>
      <c r="D106" s="144" t="s">
        <v>195</v>
      </c>
      <c r="E106" s="151" t="s">
        <v>35</v>
      </c>
      <c r="F106" s="152" t="s">
        <v>1069</v>
      </c>
      <c r="H106" s="153">
        <v>14</v>
      </c>
      <c r="I106" s="154"/>
      <c r="L106" s="150"/>
      <c r="M106" s="155"/>
      <c r="T106" s="156"/>
      <c r="AT106" s="151" t="s">
        <v>195</v>
      </c>
      <c r="AU106" s="151" t="s">
        <v>88</v>
      </c>
      <c r="AV106" s="13" t="s">
        <v>88</v>
      </c>
      <c r="AW106" s="13" t="s">
        <v>41</v>
      </c>
      <c r="AX106" s="13" t="s">
        <v>79</v>
      </c>
      <c r="AY106" s="151" t="s">
        <v>187</v>
      </c>
    </row>
    <row r="107" spans="2:65" s="13" customFormat="1" x14ac:dyDescent="0.2">
      <c r="B107" s="150"/>
      <c r="D107" s="144" t="s">
        <v>195</v>
      </c>
      <c r="E107" s="151" t="s">
        <v>35</v>
      </c>
      <c r="F107" s="152" t="s">
        <v>1069</v>
      </c>
      <c r="H107" s="153">
        <v>14</v>
      </c>
      <c r="I107" s="154"/>
      <c r="L107" s="150"/>
      <c r="M107" s="155"/>
      <c r="T107" s="156"/>
      <c r="AT107" s="151" t="s">
        <v>195</v>
      </c>
      <c r="AU107" s="151" t="s">
        <v>88</v>
      </c>
      <c r="AV107" s="13" t="s">
        <v>88</v>
      </c>
      <c r="AW107" s="13" t="s">
        <v>41</v>
      </c>
      <c r="AX107" s="13" t="s">
        <v>79</v>
      </c>
      <c r="AY107" s="151" t="s">
        <v>187</v>
      </c>
    </row>
    <row r="108" spans="2:65" s="14" customFormat="1" x14ac:dyDescent="0.2">
      <c r="B108" s="157"/>
      <c r="D108" s="144" t="s">
        <v>195</v>
      </c>
      <c r="E108" s="158" t="s">
        <v>35</v>
      </c>
      <c r="F108" s="159" t="s">
        <v>201</v>
      </c>
      <c r="H108" s="160">
        <v>28</v>
      </c>
      <c r="I108" s="161"/>
      <c r="L108" s="157"/>
      <c r="M108" s="162"/>
      <c r="T108" s="163"/>
      <c r="AT108" s="158" t="s">
        <v>195</v>
      </c>
      <c r="AU108" s="158" t="s">
        <v>88</v>
      </c>
      <c r="AV108" s="14" t="s">
        <v>193</v>
      </c>
      <c r="AW108" s="14" t="s">
        <v>41</v>
      </c>
      <c r="AX108" s="14" t="s">
        <v>86</v>
      </c>
      <c r="AY108" s="158" t="s">
        <v>187</v>
      </c>
    </row>
    <row r="109" spans="2:65" s="11" customFormat="1" ht="22.9" customHeight="1" x14ac:dyDescent="0.2">
      <c r="B109" s="120"/>
      <c r="D109" s="121" t="s">
        <v>78</v>
      </c>
      <c r="E109" s="174" t="s">
        <v>88</v>
      </c>
      <c r="F109" s="174" t="s">
        <v>792</v>
      </c>
      <c r="I109" s="123"/>
      <c r="J109" s="175">
        <f>BK109</f>
        <v>0</v>
      </c>
      <c r="L109" s="120"/>
      <c r="M109" s="125"/>
      <c r="P109" s="126">
        <f>SUM(P110:P134)</f>
        <v>0</v>
      </c>
      <c r="R109" s="126">
        <f>SUM(R110:R134)</f>
        <v>13.354139999999999</v>
      </c>
      <c r="T109" s="127">
        <f>SUM(T110:T134)</f>
        <v>0</v>
      </c>
      <c r="AR109" s="121" t="s">
        <v>86</v>
      </c>
      <c r="AT109" s="128" t="s">
        <v>78</v>
      </c>
      <c r="AU109" s="128" t="s">
        <v>86</v>
      </c>
      <c r="AY109" s="121" t="s">
        <v>187</v>
      </c>
      <c r="BK109" s="129">
        <f>SUM(BK110:BK134)</f>
        <v>0</v>
      </c>
    </row>
    <row r="110" spans="2:65" s="1" customFormat="1" ht="16.5" customHeight="1" x14ac:dyDescent="0.2">
      <c r="B110" s="33"/>
      <c r="C110" s="164" t="s">
        <v>193</v>
      </c>
      <c r="D110" s="164" t="s">
        <v>213</v>
      </c>
      <c r="E110" s="165" t="s">
        <v>793</v>
      </c>
      <c r="F110" s="166" t="s">
        <v>794</v>
      </c>
      <c r="G110" s="167" t="s">
        <v>795</v>
      </c>
      <c r="H110" s="168">
        <v>5.6000000000000001E-2</v>
      </c>
      <c r="I110" s="169"/>
      <c r="J110" s="170">
        <f>ROUND(I110*H110,2)</f>
        <v>0</v>
      </c>
      <c r="K110" s="166" t="s">
        <v>774</v>
      </c>
      <c r="L110" s="171"/>
      <c r="M110" s="172" t="s">
        <v>35</v>
      </c>
      <c r="N110" s="173" t="s">
        <v>50</v>
      </c>
      <c r="P110" s="139">
        <f>O110*H110</f>
        <v>0</v>
      </c>
      <c r="Q110" s="139">
        <v>1</v>
      </c>
      <c r="R110" s="139">
        <f>Q110*H110</f>
        <v>5.6000000000000001E-2</v>
      </c>
      <c r="S110" s="139">
        <v>0</v>
      </c>
      <c r="T110" s="140">
        <f>S110*H110</f>
        <v>0</v>
      </c>
      <c r="AR110" s="141" t="s">
        <v>395</v>
      </c>
      <c r="AT110" s="141" t="s">
        <v>213</v>
      </c>
      <c r="AU110" s="141" t="s">
        <v>88</v>
      </c>
      <c r="AY110" s="17" t="s">
        <v>187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7" t="s">
        <v>86</v>
      </c>
      <c r="BK110" s="142">
        <f>ROUND(I110*H110,2)</f>
        <v>0</v>
      </c>
      <c r="BL110" s="17" t="s">
        <v>395</v>
      </c>
      <c r="BM110" s="141" t="s">
        <v>1257</v>
      </c>
    </row>
    <row r="111" spans="2:65" s="12" customFormat="1" x14ac:dyDescent="0.2">
      <c r="B111" s="143"/>
      <c r="D111" s="144" t="s">
        <v>195</v>
      </c>
      <c r="E111" s="145" t="s">
        <v>35</v>
      </c>
      <c r="F111" s="146" t="s">
        <v>797</v>
      </c>
      <c r="H111" s="145" t="s">
        <v>35</v>
      </c>
      <c r="I111" s="147"/>
      <c r="L111" s="143"/>
      <c r="M111" s="148"/>
      <c r="T111" s="149"/>
      <c r="AT111" s="145" t="s">
        <v>195</v>
      </c>
      <c r="AU111" s="145" t="s">
        <v>88</v>
      </c>
      <c r="AV111" s="12" t="s">
        <v>86</v>
      </c>
      <c r="AW111" s="12" t="s">
        <v>41</v>
      </c>
      <c r="AX111" s="12" t="s">
        <v>79</v>
      </c>
      <c r="AY111" s="145" t="s">
        <v>187</v>
      </c>
    </row>
    <row r="112" spans="2:65" s="12" customFormat="1" x14ac:dyDescent="0.2">
      <c r="B112" s="143"/>
      <c r="D112" s="144" t="s">
        <v>195</v>
      </c>
      <c r="E112" s="145" t="s">
        <v>35</v>
      </c>
      <c r="F112" s="146" t="s">
        <v>798</v>
      </c>
      <c r="H112" s="145" t="s">
        <v>35</v>
      </c>
      <c r="I112" s="147"/>
      <c r="L112" s="143"/>
      <c r="M112" s="148"/>
      <c r="T112" s="149"/>
      <c r="AT112" s="145" t="s">
        <v>195</v>
      </c>
      <c r="AU112" s="145" t="s">
        <v>88</v>
      </c>
      <c r="AV112" s="12" t="s">
        <v>86</v>
      </c>
      <c r="AW112" s="12" t="s">
        <v>41</v>
      </c>
      <c r="AX112" s="12" t="s">
        <v>79</v>
      </c>
      <c r="AY112" s="145" t="s">
        <v>187</v>
      </c>
    </row>
    <row r="113" spans="2:65" s="13" customFormat="1" x14ac:dyDescent="0.2">
      <c r="B113" s="150"/>
      <c r="D113" s="144" t="s">
        <v>195</v>
      </c>
      <c r="E113" s="151" t="s">
        <v>35</v>
      </c>
      <c r="F113" s="152" t="s">
        <v>1072</v>
      </c>
      <c r="H113" s="153">
        <v>5.6000000000000001E-2</v>
      </c>
      <c r="I113" s="154"/>
      <c r="L113" s="150"/>
      <c r="M113" s="155"/>
      <c r="T113" s="156"/>
      <c r="AT113" s="151" t="s">
        <v>195</v>
      </c>
      <c r="AU113" s="151" t="s">
        <v>88</v>
      </c>
      <c r="AV113" s="13" t="s">
        <v>88</v>
      </c>
      <c r="AW113" s="13" t="s">
        <v>41</v>
      </c>
      <c r="AX113" s="13" t="s">
        <v>79</v>
      </c>
      <c r="AY113" s="151" t="s">
        <v>187</v>
      </c>
    </row>
    <row r="114" spans="2:65" s="14" customFormat="1" x14ac:dyDescent="0.2">
      <c r="B114" s="157"/>
      <c r="D114" s="144" t="s">
        <v>195</v>
      </c>
      <c r="E114" s="158" t="s">
        <v>35</v>
      </c>
      <c r="F114" s="159" t="s">
        <v>201</v>
      </c>
      <c r="H114" s="160">
        <v>5.6000000000000001E-2</v>
      </c>
      <c r="I114" s="161"/>
      <c r="L114" s="157"/>
      <c r="M114" s="162"/>
      <c r="T114" s="163"/>
      <c r="AT114" s="158" t="s">
        <v>195</v>
      </c>
      <c r="AU114" s="158" t="s">
        <v>88</v>
      </c>
      <c r="AV114" s="14" t="s">
        <v>193</v>
      </c>
      <c r="AW114" s="14" t="s">
        <v>41</v>
      </c>
      <c r="AX114" s="14" t="s">
        <v>86</v>
      </c>
      <c r="AY114" s="158" t="s">
        <v>187</v>
      </c>
    </row>
    <row r="115" spans="2:65" s="1" customFormat="1" ht="16.5" customHeight="1" x14ac:dyDescent="0.2">
      <c r="B115" s="33"/>
      <c r="C115" s="164" t="s">
        <v>219</v>
      </c>
      <c r="D115" s="164" t="s">
        <v>213</v>
      </c>
      <c r="E115" s="165" t="s">
        <v>1258</v>
      </c>
      <c r="F115" s="166" t="s">
        <v>1259</v>
      </c>
      <c r="G115" s="167" t="s">
        <v>204</v>
      </c>
      <c r="H115" s="168">
        <v>2</v>
      </c>
      <c r="I115" s="169"/>
      <c r="J115" s="170">
        <f>ROUND(I115*H115,2)</f>
        <v>0</v>
      </c>
      <c r="K115" s="166" t="s">
        <v>774</v>
      </c>
      <c r="L115" s="171"/>
      <c r="M115" s="172" t="s">
        <v>35</v>
      </c>
      <c r="N115" s="173" t="s">
        <v>50</v>
      </c>
      <c r="P115" s="139">
        <f>O115*H115</f>
        <v>0</v>
      </c>
      <c r="Q115" s="139">
        <v>5.0000000000000001E-3</v>
      </c>
      <c r="R115" s="139">
        <f>Q115*H115</f>
        <v>0.01</v>
      </c>
      <c r="S115" s="139">
        <v>0</v>
      </c>
      <c r="T115" s="140">
        <f>S115*H115</f>
        <v>0</v>
      </c>
      <c r="AR115" s="141" t="s">
        <v>216</v>
      </c>
      <c r="AT115" s="141" t="s">
        <v>213</v>
      </c>
      <c r="AU115" s="141" t="s">
        <v>88</v>
      </c>
      <c r="AY115" s="17" t="s">
        <v>187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7" t="s">
        <v>86</v>
      </c>
      <c r="BK115" s="142">
        <f>ROUND(I115*H115,2)</f>
        <v>0</v>
      </c>
      <c r="BL115" s="17" t="s">
        <v>217</v>
      </c>
      <c r="BM115" s="141" t="s">
        <v>1260</v>
      </c>
    </row>
    <row r="116" spans="2:65" s="1" customFormat="1" ht="24.2" customHeight="1" x14ac:dyDescent="0.2">
      <c r="B116" s="33"/>
      <c r="C116" s="130" t="s">
        <v>223</v>
      </c>
      <c r="D116" s="130" t="s">
        <v>188</v>
      </c>
      <c r="E116" s="131" t="s">
        <v>800</v>
      </c>
      <c r="F116" s="132" t="s">
        <v>801</v>
      </c>
      <c r="G116" s="133" t="s">
        <v>204</v>
      </c>
      <c r="H116" s="134">
        <v>4</v>
      </c>
      <c r="I116" s="135"/>
      <c r="J116" s="136">
        <f>ROUND(I116*H116,2)</f>
        <v>0</v>
      </c>
      <c r="K116" s="132" t="s">
        <v>774</v>
      </c>
      <c r="L116" s="33"/>
      <c r="M116" s="137" t="s">
        <v>35</v>
      </c>
      <c r="N116" s="138" t="s">
        <v>50</v>
      </c>
      <c r="P116" s="139">
        <f>O116*H116</f>
        <v>0</v>
      </c>
      <c r="Q116" s="139">
        <v>9.2759999999999995E-2</v>
      </c>
      <c r="R116" s="139">
        <f>Q116*H116</f>
        <v>0.37103999999999998</v>
      </c>
      <c r="S116" s="139">
        <v>0</v>
      </c>
      <c r="T116" s="140">
        <f>S116*H116</f>
        <v>0</v>
      </c>
      <c r="AR116" s="141" t="s">
        <v>193</v>
      </c>
      <c r="AT116" s="141" t="s">
        <v>188</v>
      </c>
      <c r="AU116" s="141" t="s">
        <v>88</v>
      </c>
      <c r="AY116" s="17" t="s">
        <v>187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7" t="s">
        <v>86</v>
      </c>
      <c r="BK116" s="142">
        <f>ROUND(I116*H116,2)</f>
        <v>0</v>
      </c>
      <c r="BL116" s="17" t="s">
        <v>193</v>
      </c>
      <c r="BM116" s="141" t="s">
        <v>1261</v>
      </c>
    </row>
    <row r="117" spans="2:65" s="1" customFormat="1" x14ac:dyDescent="0.2">
      <c r="B117" s="33"/>
      <c r="D117" s="184" t="s">
        <v>788</v>
      </c>
      <c r="F117" s="185" t="s">
        <v>803</v>
      </c>
      <c r="I117" s="177"/>
      <c r="L117" s="33"/>
      <c r="M117" s="178"/>
      <c r="T117" s="54"/>
      <c r="AT117" s="17" t="s">
        <v>788</v>
      </c>
      <c r="AU117" s="17" t="s">
        <v>88</v>
      </c>
    </row>
    <row r="118" spans="2:65" s="1" customFormat="1" ht="16.5" customHeight="1" x14ac:dyDescent="0.2">
      <c r="B118" s="33"/>
      <c r="C118" s="164" t="s">
        <v>227</v>
      </c>
      <c r="D118" s="164" t="s">
        <v>213</v>
      </c>
      <c r="E118" s="165" t="s">
        <v>804</v>
      </c>
      <c r="F118" s="166" t="s">
        <v>805</v>
      </c>
      <c r="G118" s="167" t="s">
        <v>806</v>
      </c>
      <c r="H118" s="168">
        <v>0.65</v>
      </c>
      <c r="I118" s="169"/>
      <c r="J118" s="170">
        <f>ROUND(I118*H118,2)</f>
        <v>0</v>
      </c>
      <c r="K118" s="166" t="s">
        <v>774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2.234</v>
      </c>
      <c r="R118" s="139">
        <f>Q118*H118</f>
        <v>1.4520999999999999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1262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808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88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2" customFormat="1" x14ac:dyDescent="0.2">
      <c r="B120" s="143"/>
      <c r="D120" s="144" t="s">
        <v>195</v>
      </c>
      <c r="E120" s="145" t="s">
        <v>35</v>
      </c>
      <c r="F120" s="146" t="s">
        <v>809</v>
      </c>
      <c r="H120" s="145" t="s">
        <v>35</v>
      </c>
      <c r="I120" s="147"/>
      <c r="L120" s="143"/>
      <c r="M120" s="148"/>
      <c r="T120" s="149"/>
      <c r="AT120" s="145" t="s">
        <v>195</v>
      </c>
      <c r="AU120" s="145" t="s">
        <v>88</v>
      </c>
      <c r="AV120" s="12" t="s">
        <v>86</v>
      </c>
      <c r="AW120" s="12" t="s">
        <v>41</v>
      </c>
      <c r="AX120" s="12" t="s">
        <v>79</v>
      </c>
      <c r="AY120" s="145" t="s">
        <v>187</v>
      </c>
    </row>
    <row r="121" spans="2:65" s="13" customFormat="1" x14ac:dyDescent="0.2">
      <c r="B121" s="150"/>
      <c r="D121" s="144" t="s">
        <v>195</v>
      </c>
      <c r="E121" s="151" t="s">
        <v>35</v>
      </c>
      <c r="F121" s="152" t="s">
        <v>1075</v>
      </c>
      <c r="H121" s="153">
        <v>0.65</v>
      </c>
      <c r="I121" s="154"/>
      <c r="L121" s="150"/>
      <c r="M121" s="155"/>
      <c r="T121" s="156"/>
      <c r="AT121" s="151" t="s">
        <v>195</v>
      </c>
      <c r="AU121" s="151" t="s">
        <v>88</v>
      </c>
      <c r="AV121" s="13" t="s">
        <v>88</v>
      </c>
      <c r="AW121" s="13" t="s">
        <v>41</v>
      </c>
      <c r="AX121" s="13" t="s">
        <v>79</v>
      </c>
      <c r="AY121" s="151" t="s">
        <v>187</v>
      </c>
    </row>
    <row r="122" spans="2:65" s="14" customFormat="1" x14ac:dyDescent="0.2">
      <c r="B122" s="157"/>
      <c r="D122" s="144" t="s">
        <v>195</v>
      </c>
      <c r="E122" s="158" t="s">
        <v>35</v>
      </c>
      <c r="F122" s="159" t="s">
        <v>201</v>
      </c>
      <c r="H122" s="160">
        <v>0.65</v>
      </c>
      <c r="I122" s="161"/>
      <c r="L122" s="157"/>
      <c r="M122" s="162"/>
      <c r="T122" s="163"/>
      <c r="AT122" s="158" t="s">
        <v>195</v>
      </c>
      <c r="AU122" s="158" t="s">
        <v>88</v>
      </c>
      <c r="AV122" s="14" t="s">
        <v>193</v>
      </c>
      <c r="AW122" s="14" t="s">
        <v>41</v>
      </c>
      <c r="AX122" s="14" t="s">
        <v>86</v>
      </c>
      <c r="AY122" s="158" t="s">
        <v>187</v>
      </c>
    </row>
    <row r="123" spans="2:65" s="1" customFormat="1" ht="16.5" customHeight="1" x14ac:dyDescent="0.2">
      <c r="B123" s="33"/>
      <c r="C123" s="164" t="s">
        <v>235</v>
      </c>
      <c r="D123" s="164" t="s">
        <v>213</v>
      </c>
      <c r="E123" s="165" t="s">
        <v>811</v>
      </c>
      <c r="F123" s="166" t="s">
        <v>812</v>
      </c>
      <c r="G123" s="167" t="s">
        <v>204</v>
      </c>
      <c r="H123" s="168">
        <v>96</v>
      </c>
      <c r="I123" s="169"/>
      <c r="J123" s="170">
        <f>ROUND(I123*H123,2)</f>
        <v>0</v>
      </c>
      <c r="K123" s="166" t="s">
        <v>774</v>
      </c>
      <c r="L123" s="171"/>
      <c r="M123" s="172" t="s">
        <v>35</v>
      </c>
      <c r="N123" s="173" t="s">
        <v>50</v>
      </c>
      <c r="P123" s="139">
        <f>O123*H123</f>
        <v>0</v>
      </c>
      <c r="Q123" s="139">
        <v>2.1499999999999998E-2</v>
      </c>
      <c r="R123" s="139">
        <f>Q123*H123</f>
        <v>2.0640000000000001</v>
      </c>
      <c r="S123" s="139">
        <v>0</v>
      </c>
      <c r="T123" s="140">
        <f>S123*H123</f>
        <v>0</v>
      </c>
      <c r="AR123" s="141" t="s">
        <v>216</v>
      </c>
      <c r="AT123" s="141" t="s">
        <v>213</v>
      </c>
      <c r="AU123" s="141" t="s">
        <v>88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217</v>
      </c>
      <c r="BM123" s="141" t="s">
        <v>1263</v>
      </c>
    </row>
    <row r="124" spans="2:65" s="12" customFormat="1" x14ac:dyDescent="0.2">
      <c r="B124" s="143"/>
      <c r="D124" s="144" t="s">
        <v>195</v>
      </c>
      <c r="E124" s="145" t="s">
        <v>35</v>
      </c>
      <c r="F124" s="146" t="s">
        <v>1264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88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65" s="12" customFormat="1" x14ac:dyDescent="0.2">
      <c r="B125" s="143"/>
      <c r="D125" s="144" t="s">
        <v>195</v>
      </c>
      <c r="E125" s="145" t="s">
        <v>35</v>
      </c>
      <c r="F125" s="146" t="s">
        <v>815</v>
      </c>
      <c r="H125" s="145" t="s">
        <v>35</v>
      </c>
      <c r="I125" s="147"/>
      <c r="L125" s="143"/>
      <c r="M125" s="148"/>
      <c r="T125" s="149"/>
      <c r="AT125" s="145" t="s">
        <v>195</v>
      </c>
      <c r="AU125" s="145" t="s">
        <v>88</v>
      </c>
      <c r="AV125" s="12" t="s">
        <v>86</v>
      </c>
      <c r="AW125" s="12" t="s">
        <v>41</v>
      </c>
      <c r="AX125" s="12" t="s">
        <v>79</v>
      </c>
      <c r="AY125" s="145" t="s">
        <v>187</v>
      </c>
    </row>
    <row r="126" spans="2:65" s="13" customFormat="1" x14ac:dyDescent="0.2">
      <c r="B126" s="150"/>
      <c r="D126" s="144" t="s">
        <v>195</v>
      </c>
      <c r="E126" s="151" t="s">
        <v>35</v>
      </c>
      <c r="F126" s="152" t="s">
        <v>1078</v>
      </c>
      <c r="H126" s="153">
        <v>96</v>
      </c>
      <c r="I126" s="154"/>
      <c r="L126" s="150"/>
      <c r="M126" s="155"/>
      <c r="T126" s="156"/>
      <c r="AT126" s="151" t="s">
        <v>195</v>
      </c>
      <c r="AU126" s="151" t="s">
        <v>88</v>
      </c>
      <c r="AV126" s="13" t="s">
        <v>88</v>
      </c>
      <c r="AW126" s="13" t="s">
        <v>41</v>
      </c>
      <c r="AX126" s="13" t="s">
        <v>79</v>
      </c>
      <c r="AY126" s="151" t="s">
        <v>187</v>
      </c>
    </row>
    <row r="127" spans="2:65" s="14" customFormat="1" x14ac:dyDescent="0.2">
      <c r="B127" s="157"/>
      <c r="D127" s="144" t="s">
        <v>195</v>
      </c>
      <c r="E127" s="158" t="s">
        <v>35</v>
      </c>
      <c r="F127" s="159" t="s">
        <v>201</v>
      </c>
      <c r="H127" s="160">
        <v>96</v>
      </c>
      <c r="I127" s="161"/>
      <c r="L127" s="157"/>
      <c r="M127" s="162"/>
      <c r="T127" s="163"/>
      <c r="AT127" s="158" t="s">
        <v>195</v>
      </c>
      <c r="AU127" s="158" t="s">
        <v>88</v>
      </c>
      <c r="AV127" s="14" t="s">
        <v>193</v>
      </c>
      <c r="AW127" s="14" t="s">
        <v>41</v>
      </c>
      <c r="AX127" s="14" t="s">
        <v>86</v>
      </c>
      <c r="AY127" s="158" t="s">
        <v>187</v>
      </c>
    </row>
    <row r="128" spans="2:65" s="1" customFormat="1" ht="16.5" customHeight="1" x14ac:dyDescent="0.2">
      <c r="B128" s="33"/>
      <c r="C128" s="164" t="s">
        <v>239</v>
      </c>
      <c r="D128" s="164" t="s">
        <v>213</v>
      </c>
      <c r="E128" s="165" t="s">
        <v>817</v>
      </c>
      <c r="F128" s="166" t="s">
        <v>818</v>
      </c>
      <c r="G128" s="167" t="s">
        <v>795</v>
      </c>
      <c r="H128" s="168">
        <v>9.4009999999999998</v>
      </c>
      <c r="I128" s="169"/>
      <c r="J128" s="170">
        <f>ROUND(I128*H128,2)</f>
        <v>0</v>
      </c>
      <c r="K128" s="166" t="s">
        <v>774</v>
      </c>
      <c r="L128" s="171"/>
      <c r="M128" s="172" t="s">
        <v>35</v>
      </c>
      <c r="N128" s="173" t="s">
        <v>50</v>
      </c>
      <c r="P128" s="139">
        <f>O128*H128</f>
        <v>0</v>
      </c>
      <c r="Q128" s="139">
        <v>1</v>
      </c>
      <c r="R128" s="139">
        <f>Q128*H128</f>
        <v>9.4009999999999998</v>
      </c>
      <c r="S128" s="139">
        <v>0</v>
      </c>
      <c r="T128" s="140">
        <f>S128*H128</f>
        <v>0</v>
      </c>
      <c r="AR128" s="141" t="s">
        <v>216</v>
      </c>
      <c r="AT128" s="141" t="s">
        <v>213</v>
      </c>
      <c r="AU128" s="141" t="s">
        <v>88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217</v>
      </c>
      <c r="BM128" s="141" t="s">
        <v>1265</v>
      </c>
    </row>
    <row r="129" spans="2:65" s="12" customFormat="1" x14ac:dyDescent="0.2">
      <c r="B129" s="143"/>
      <c r="D129" s="144" t="s">
        <v>195</v>
      </c>
      <c r="E129" s="145" t="s">
        <v>35</v>
      </c>
      <c r="F129" s="146" t="s">
        <v>820</v>
      </c>
      <c r="H129" s="145" t="s">
        <v>35</v>
      </c>
      <c r="I129" s="147"/>
      <c r="L129" s="143"/>
      <c r="M129" s="148"/>
      <c r="T129" s="149"/>
      <c r="AT129" s="145" t="s">
        <v>195</v>
      </c>
      <c r="AU129" s="145" t="s">
        <v>88</v>
      </c>
      <c r="AV129" s="12" t="s">
        <v>86</v>
      </c>
      <c r="AW129" s="12" t="s">
        <v>41</v>
      </c>
      <c r="AX129" s="12" t="s">
        <v>79</v>
      </c>
      <c r="AY129" s="145" t="s">
        <v>187</v>
      </c>
    </row>
    <row r="130" spans="2:65" s="13" customFormat="1" x14ac:dyDescent="0.2">
      <c r="B130" s="150"/>
      <c r="D130" s="144" t="s">
        <v>195</v>
      </c>
      <c r="E130" s="151" t="s">
        <v>35</v>
      </c>
      <c r="F130" s="152" t="s">
        <v>1080</v>
      </c>
      <c r="H130" s="153">
        <v>1.53</v>
      </c>
      <c r="I130" s="154"/>
      <c r="L130" s="150"/>
      <c r="M130" s="155"/>
      <c r="T130" s="156"/>
      <c r="AT130" s="151" t="s">
        <v>195</v>
      </c>
      <c r="AU130" s="151" t="s">
        <v>88</v>
      </c>
      <c r="AV130" s="13" t="s">
        <v>88</v>
      </c>
      <c r="AW130" s="13" t="s">
        <v>41</v>
      </c>
      <c r="AX130" s="13" t="s">
        <v>79</v>
      </c>
      <c r="AY130" s="151" t="s">
        <v>187</v>
      </c>
    </row>
    <row r="131" spans="2:65" s="13" customFormat="1" x14ac:dyDescent="0.2">
      <c r="B131" s="150"/>
      <c r="D131" s="144" t="s">
        <v>195</v>
      </c>
      <c r="E131" s="151" t="s">
        <v>35</v>
      </c>
      <c r="F131" s="152" t="s">
        <v>1081</v>
      </c>
      <c r="H131" s="153">
        <v>6.1710000000000003</v>
      </c>
      <c r="I131" s="154"/>
      <c r="L131" s="150"/>
      <c r="M131" s="155"/>
      <c r="T131" s="156"/>
      <c r="AT131" s="151" t="s">
        <v>195</v>
      </c>
      <c r="AU131" s="151" t="s">
        <v>88</v>
      </c>
      <c r="AV131" s="13" t="s">
        <v>88</v>
      </c>
      <c r="AW131" s="13" t="s">
        <v>41</v>
      </c>
      <c r="AX131" s="13" t="s">
        <v>79</v>
      </c>
      <c r="AY131" s="151" t="s">
        <v>187</v>
      </c>
    </row>
    <row r="132" spans="2:65" s="12" customFormat="1" x14ac:dyDescent="0.2">
      <c r="B132" s="143"/>
      <c r="D132" s="144" t="s">
        <v>195</v>
      </c>
      <c r="E132" s="145" t="s">
        <v>35</v>
      </c>
      <c r="F132" s="146" t="s">
        <v>823</v>
      </c>
      <c r="H132" s="145" t="s">
        <v>35</v>
      </c>
      <c r="I132" s="147"/>
      <c r="L132" s="143"/>
      <c r="M132" s="148"/>
      <c r="T132" s="149"/>
      <c r="AT132" s="145" t="s">
        <v>195</v>
      </c>
      <c r="AU132" s="145" t="s">
        <v>88</v>
      </c>
      <c r="AV132" s="12" t="s">
        <v>86</v>
      </c>
      <c r="AW132" s="12" t="s">
        <v>41</v>
      </c>
      <c r="AX132" s="12" t="s">
        <v>79</v>
      </c>
      <c r="AY132" s="145" t="s">
        <v>187</v>
      </c>
    </row>
    <row r="133" spans="2:65" s="13" customFormat="1" x14ac:dyDescent="0.2">
      <c r="B133" s="150"/>
      <c r="D133" s="144" t="s">
        <v>195</v>
      </c>
      <c r="E133" s="151" t="s">
        <v>35</v>
      </c>
      <c r="F133" s="152" t="s">
        <v>824</v>
      </c>
      <c r="H133" s="153">
        <v>1.7</v>
      </c>
      <c r="I133" s="154"/>
      <c r="L133" s="150"/>
      <c r="M133" s="155"/>
      <c r="T133" s="156"/>
      <c r="AT133" s="151" t="s">
        <v>195</v>
      </c>
      <c r="AU133" s="151" t="s">
        <v>88</v>
      </c>
      <c r="AV133" s="13" t="s">
        <v>88</v>
      </c>
      <c r="AW133" s="13" t="s">
        <v>41</v>
      </c>
      <c r="AX133" s="13" t="s">
        <v>79</v>
      </c>
      <c r="AY133" s="151" t="s">
        <v>187</v>
      </c>
    </row>
    <row r="134" spans="2:65" s="14" customFormat="1" x14ac:dyDescent="0.2">
      <c r="B134" s="157"/>
      <c r="D134" s="144" t="s">
        <v>195</v>
      </c>
      <c r="E134" s="158" t="s">
        <v>35</v>
      </c>
      <c r="F134" s="159" t="s">
        <v>201</v>
      </c>
      <c r="H134" s="160">
        <v>9.4009999999999998</v>
      </c>
      <c r="I134" s="161"/>
      <c r="L134" s="157"/>
      <c r="M134" s="162"/>
      <c r="T134" s="163"/>
      <c r="AT134" s="158" t="s">
        <v>195</v>
      </c>
      <c r="AU134" s="158" t="s">
        <v>88</v>
      </c>
      <c r="AV134" s="14" t="s">
        <v>193</v>
      </c>
      <c r="AW134" s="14" t="s">
        <v>41</v>
      </c>
      <c r="AX134" s="14" t="s">
        <v>86</v>
      </c>
      <c r="AY134" s="158" t="s">
        <v>187</v>
      </c>
    </row>
    <row r="135" spans="2:65" s="11" customFormat="1" ht="25.9" customHeight="1" x14ac:dyDescent="0.2">
      <c r="B135" s="120"/>
      <c r="D135" s="121" t="s">
        <v>78</v>
      </c>
      <c r="E135" s="122" t="s">
        <v>213</v>
      </c>
      <c r="F135" s="122" t="s">
        <v>825</v>
      </c>
      <c r="I135" s="123"/>
      <c r="J135" s="124">
        <f>BK135</f>
        <v>0</v>
      </c>
      <c r="L135" s="120"/>
      <c r="M135" s="125"/>
      <c r="P135" s="126">
        <f>P136+P141</f>
        <v>0</v>
      </c>
      <c r="R135" s="126">
        <f>R136+R141</f>
        <v>0</v>
      </c>
      <c r="T135" s="127">
        <f>T136+T141</f>
        <v>9.8000000000000007</v>
      </c>
      <c r="AR135" s="121" t="s">
        <v>207</v>
      </c>
      <c r="AT135" s="128" t="s">
        <v>78</v>
      </c>
      <c r="AU135" s="128" t="s">
        <v>79</v>
      </c>
      <c r="AY135" s="121" t="s">
        <v>187</v>
      </c>
      <c r="BK135" s="129">
        <f>BK136+BK141</f>
        <v>0</v>
      </c>
    </row>
    <row r="136" spans="2:65" s="11" customFormat="1" ht="22.9" customHeight="1" x14ac:dyDescent="0.2">
      <c r="B136" s="120"/>
      <c r="D136" s="121" t="s">
        <v>78</v>
      </c>
      <c r="E136" s="174" t="s">
        <v>1266</v>
      </c>
      <c r="F136" s="174" t="s">
        <v>1267</v>
      </c>
      <c r="I136" s="123"/>
      <c r="J136" s="175">
        <f>BK136</f>
        <v>0</v>
      </c>
      <c r="L136" s="120"/>
      <c r="M136" s="125"/>
      <c r="P136" s="126">
        <f>SUM(P137:P140)</f>
        <v>0</v>
      </c>
      <c r="R136" s="126">
        <f>SUM(R137:R140)</f>
        <v>0</v>
      </c>
      <c r="T136" s="127">
        <f>SUM(T137:T140)</f>
        <v>0</v>
      </c>
      <c r="AR136" s="121" t="s">
        <v>207</v>
      </c>
      <c r="AT136" s="128" t="s">
        <v>78</v>
      </c>
      <c r="AU136" s="128" t="s">
        <v>86</v>
      </c>
      <c r="AY136" s="121" t="s">
        <v>187</v>
      </c>
      <c r="BK136" s="129">
        <f>SUM(BK137:BK140)</f>
        <v>0</v>
      </c>
    </row>
    <row r="137" spans="2:65" s="1" customFormat="1" ht="16.5" customHeight="1" x14ac:dyDescent="0.2">
      <c r="B137" s="33"/>
      <c r="C137" s="130" t="s">
        <v>243</v>
      </c>
      <c r="D137" s="130" t="s">
        <v>188</v>
      </c>
      <c r="E137" s="131" t="s">
        <v>1268</v>
      </c>
      <c r="F137" s="132" t="s">
        <v>1269</v>
      </c>
      <c r="G137" s="133" t="s">
        <v>204</v>
      </c>
      <c r="H137" s="134">
        <v>2</v>
      </c>
      <c r="I137" s="135"/>
      <c r="J137" s="136">
        <f>ROUND(I137*H137,2)</f>
        <v>0</v>
      </c>
      <c r="K137" s="132" t="s">
        <v>774</v>
      </c>
      <c r="L137" s="33"/>
      <c r="M137" s="137" t="s">
        <v>35</v>
      </c>
      <c r="N137" s="138" t="s">
        <v>50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193</v>
      </c>
      <c r="AT137" s="141" t="s">
        <v>188</v>
      </c>
      <c r="AU137" s="141" t="s">
        <v>88</v>
      </c>
      <c r="AY137" s="17" t="s">
        <v>187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86</v>
      </c>
      <c r="BK137" s="142">
        <f>ROUND(I137*H137,2)</f>
        <v>0</v>
      </c>
      <c r="BL137" s="17" t="s">
        <v>193</v>
      </c>
      <c r="BM137" s="141" t="s">
        <v>1270</v>
      </c>
    </row>
    <row r="138" spans="2:65" s="1" customFormat="1" x14ac:dyDescent="0.2">
      <c r="B138" s="33"/>
      <c r="D138" s="184" t="s">
        <v>788</v>
      </c>
      <c r="F138" s="185" t="s">
        <v>1271</v>
      </c>
      <c r="I138" s="177"/>
      <c r="L138" s="33"/>
      <c r="M138" s="178"/>
      <c r="T138" s="54"/>
      <c r="AT138" s="17" t="s">
        <v>788</v>
      </c>
      <c r="AU138" s="17" t="s">
        <v>88</v>
      </c>
    </row>
    <row r="139" spans="2:65" s="1" customFormat="1" ht="16.5" customHeight="1" x14ac:dyDescent="0.2">
      <c r="B139" s="33"/>
      <c r="C139" s="130" t="s">
        <v>247</v>
      </c>
      <c r="D139" s="130" t="s">
        <v>188</v>
      </c>
      <c r="E139" s="131" t="s">
        <v>1272</v>
      </c>
      <c r="F139" s="132" t="s">
        <v>1273</v>
      </c>
      <c r="G139" s="133" t="s">
        <v>204</v>
      </c>
      <c r="H139" s="134">
        <v>2</v>
      </c>
      <c r="I139" s="135"/>
      <c r="J139" s="136">
        <f>ROUND(I139*H139,2)</f>
        <v>0</v>
      </c>
      <c r="K139" s="132" t="s">
        <v>774</v>
      </c>
      <c r="L139" s="33"/>
      <c r="M139" s="137" t="s">
        <v>35</v>
      </c>
      <c r="N139" s="138" t="s">
        <v>50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86</v>
      </c>
      <c r="AT139" s="141" t="s">
        <v>188</v>
      </c>
      <c r="AU139" s="141" t="s">
        <v>88</v>
      </c>
      <c r="AY139" s="17" t="s">
        <v>187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7" t="s">
        <v>86</v>
      </c>
      <c r="BK139" s="142">
        <f>ROUND(I139*H139,2)</f>
        <v>0</v>
      </c>
      <c r="BL139" s="17" t="s">
        <v>86</v>
      </c>
      <c r="BM139" s="141" t="s">
        <v>1274</v>
      </c>
    </row>
    <row r="140" spans="2:65" s="1" customFormat="1" x14ac:dyDescent="0.2">
      <c r="B140" s="33"/>
      <c r="D140" s="184" t="s">
        <v>788</v>
      </c>
      <c r="F140" s="185" t="s">
        <v>1275</v>
      </c>
      <c r="I140" s="177"/>
      <c r="L140" s="33"/>
      <c r="M140" s="178"/>
      <c r="T140" s="54"/>
      <c r="AT140" s="17" t="s">
        <v>788</v>
      </c>
      <c r="AU140" s="17" t="s">
        <v>88</v>
      </c>
    </row>
    <row r="141" spans="2:65" s="11" customFormat="1" ht="22.9" customHeight="1" x14ac:dyDescent="0.2">
      <c r="B141" s="120"/>
      <c r="D141" s="121" t="s">
        <v>78</v>
      </c>
      <c r="E141" s="174" t="s">
        <v>826</v>
      </c>
      <c r="F141" s="174" t="s">
        <v>827</v>
      </c>
      <c r="I141" s="123"/>
      <c r="J141" s="175">
        <f>BK141</f>
        <v>0</v>
      </c>
      <c r="L141" s="120"/>
      <c r="M141" s="125"/>
      <c r="P141" s="126">
        <f>SUM(P142:P197)</f>
        <v>0</v>
      </c>
      <c r="R141" s="126">
        <f>SUM(R142:R197)</f>
        <v>0</v>
      </c>
      <c r="T141" s="127">
        <f>SUM(T142:T197)</f>
        <v>9.8000000000000007</v>
      </c>
      <c r="AR141" s="121" t="s">
        <v>207</v>
      </c>
      <c r="AT141" s="128" t="s">
        <v>78</v>
      </c>
      <c r="AU141" s="128" t="s">
        <v>86</v>
      </c>
      <c r="AY141" s="121" t="s">
        <v>187</v>
      </c>
      <c r="BK141" s="129">
        <f>SUM(BK142:BK197)</f>
        <v>0</v>
      </c>
    </row>
    <row r="142" spans="2:65" s="1" customFormat="1" ht="33" customHeight="1" x14ac:dyDescent="0.2">
      <c r="B142" s="33"/>
      <c r="C142" s="130" t="s">
        <v>253</v>
      </c>
      <c r="D142" s="130" t="s">
        <v>188</v>
      </c>
      <c r="E142" s="131" t="s">
        <v>828</v>
      </c>
      <c r="F142" s="132" t="s">
        <v>829</v>
      </c>
      <c r="G142" s="133" t="s">
        <v>806</v>
      </c>
      <c r="H142" s="134">
        <v>24.8</v>
      </c>
      <c r="I142" s="135"/>
      <c r="J142" s="136">
        <f>ROUND(I142*H142,2)</f>
        <v>0</v>
      </c>
      <c r="K142" s="132" t="s">
        <v>774</v>
      </c>
      <c r="L142" s="33"/>
      <c r="M142" s="137" t="s">
        <v>35</v>
      </c>
      <c r="N142" s="138" t="s">
        <v>50</v>
      </c>
      <c r="P142" s="139">
        <f>O142*H142</f>
        <v>0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193</v>
      </c>
      <c r="AT142" s="141" t="s">
        <v>188</v>
      </c>
      <c r="AU142" s="141" t="s">
        <v>88</v>
      </c>
      <c r="AY142" s="17" t="s">
        <v>187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7" t="s">
        <v>86</v>
      </c>
      <c r="BK142" s="142">
        <f>ROUND(I142*H142,2)</f>
        <v>0</v>
      </c>
      <c r="BL142" s="17" t="s">
        <v>193</v>
      </c>
      <c r="BM142" s="141" t="s">
        <v>1276</v>
      </c>
    </row>
    <row r="143" spans="2:65" s="1" customFormat="1" x14ac:dyDescent="0.2">
      <c r="B143" s="33"/>
      <c r="D143" s="184" t="s">
        <v>788</v>
      </c>
      <c r="F143" s="185" t="s">
        <v>831</v>
      </c>
      <c r="I143" s="177"/>
      <c r="L143" s="33"/>
      <c r="M143" s="178"/>
      <c r="T143" s="54"/>
      <c r="AT143" s="17" t="s">
        <v>788</v>
      </c>
      <c r="AU143" s="17" t="s">
        <v>88</v>
      </c>
    </row>
    <row r="144" spans="2:65" s="12" customFormat="1" x14ac:dyDescent="0.2">
      <c r="B144" s="143"/>
      <c r="D144" s="144" t="s">
        <v>195</v>
      </c>
      <c r="E144" s="145" t="s">
        <v>35</v>
      </c>
      <c r="F144" s="146" t="s">
        <v>1277</v>
      </c>
      <c r="H144" s="145" t="s">
        <v>35</v>
      </c>
      <c r="I144" s="147"/>
      <c r="L144" s="143"/>
      <c r="M144" s="148"/>
      <c r="T144" s="149"/>
      <c r="AT144" s="145" t="s">
        <v>195</v>
      </c>
      <c r="AU144" s="145" t="s">
        <v>88</v>
      </c>
      <c r="AV144" s="12" t="s">
        <v>86</v>
      </c>
      <c r="AW144" s="12" t="s">
        <v>41</v>
      </c>
      <c r="AX144" s="12" t="s">
        <v>79</v>
      </c>
      <c r="AY144" s="145" t="s">
        <v>187</v>
      </c>
    </row>
    <row r="145" spans="2:65" s="13" customFormat="1" x14ac:dyDescent="0.2">
      <c r="B145" s="150"/>
      <c r="D145" s="144" t="s">
        <v>195</v>
      </c>
      <c r="E145" s="151" t="s">
        <v>35</v>
      </c>
      <c r="F145" s="152" t="s">
        <v>1278</v>
      </c>
      <c r="H145" s="153">
        <v>6</v>
      </c>
      <c r="I145" s="154"/>
      <c r="L145" s="150"/>
      <c r="M145" s="155"/>
      <c r="T145" s="156"/>
      <c r="AT145" s="151" t="s">
        <v>195</v>
      </c>
      <c r="AU145" s="151" t="s">
        <v>88</v>
      </c>
      <c r="AV145" s="13" t="s">
        <v>88</v>
      </c>
      <c r="AW145" s="13" t="s">
        <v>41</v>
      </c>
      <c r="AX145" s="13" t="s">
        <v>79</v>
      </c>
      <c r="AY145" s="151" t="s">
        <v>187</v>
      </c>
    </row>
    <row r="146" spans="2:65" s="12" customFormat="1" x14ac:dyDescent="0.2">
      <c r="B146" s="143"/>
      <c r="D146" s="144" t="s">
        <v>195</v>
      </c>
      <c r="E146" s="145" t="s">
        <v>35</v>
      </c>
      <c r="F146" s="146" t="s">
        <v>1279</v>
      </c>
      <c r="H146" s="145" t="s">
        <v>35</v>
      </c>
      <c r="I146" s="147"/>
      <c r="L146" s="143"/>
      <c r="M146" s="148"/>
      <c r="T146" s="149"/>
      <c r="AT146" s="145" t="s">
        <v>195</v>
      </c>
      <c r="AU146" s="145" t="s">
        <v>88</v>
      </c>
      <c r="AV146" s="12" t="s">
        <v>86</v>
      </c>
      <c r="AW146" s="12" t="s">
        <v>41</v>
      </c>
      <c r="AX146" s="12" t="s">
        <v>79</v>
      </c>
      <c r="AY146" s="145" t="s">
        <v>187</v>
      </c>
    </row>
    <row r="147" spans="2:65" s="13" customFormat="1" x14ac:dyDescent="0.2">
      <c r="B147" s="150"/>
      <c r="D147" s="144" t="s">
        <v>195</v>
      </c>
      <c r="E147" s="151" t="s">
        <v>35</v>
      </c>
      <c r="F147" s="152" t="s">
        <v>833</v>
      </c>
      <c r="H147" s="153">
        <v>2</v>
      </c>
      <c r="I147" s="154"/>
      <c r="L147" s="150"/>
      <c r="M147" s="155"/>
      <c r="T147" s="156"/>
      <c r="AT147" s="151" t="s">
        <v>195</v>
      </c>
      <c r="AU147" s="151" t="s">
        <v>88</v>
      </c>
      <c r="AV147" s="13" t="s">
        <v>88</v>
      </c>
      <c r="AW147" s="13" t="s">
        <v>41</v>
      </c>
      <c r="AX147" s="13" t="s">
        <v>79</v>
      </c>
      <c r="AY147" s="151" t="s">
        <v>187</v>
      </c>
    </row>
    <row r="148" spans="2:65" s="12" customFormat="1" x14ac:dyDescent="0.2">
      <c r="B148" s="143"/>
      <c r="D148" s="144" t="s">
        <v>195</v>
      </c>
      <c r="E148" s="145" t="s">
        <v>35</v>
      </c>
      <c r="F148" s="146" t="s">
        <v>1280</v>
      </c>
      <c r="H148" s="145" t="s">
        <v>35</v>
      </c>
      <c r="I148" s="147"/>
      <c r="L148" s="143"/>
      <c r="M148" s="148"/>
      <c r="T148" s="149"/>
      <c r="AT148" s="145" t="s">
        <v>195</v>
      </c>
      <c r="AU148" s="145" t="s">
        <v>88</v>
      </c>
      <c r="AV148" s="12" t="s">
        <v>86</v>
      </c>
      <c r="AW148" s="12" t="s">
        <v>41</v>
      </c>
      <c r="AX148" s="12" t="s">
        <v>79</v>
      </c>
      <c r="AY148" s="145" t="s">
        <v>187</v>
      </c>
    </row>
    <row r="149" spans="2:65" s="13" customFormat="1" x14ac:dyDescent="0.2">
      <c r="B149" s="150"/>
      <c r="D149" s="144" t="s">
        <v>195</v>
      </c>
      <c r="E149" s="151" t="s">
        <v>35</v>
      </c>
      <c r="F149" s="152" t="s">
        <v>1085</v>
      </c>
      <c r="H149" s="153">
        <v>10.8</v>
      </c>
      <c r="I149" s="154"/>
      <c r="L149" s="150"/>
      <c r="M149" s="155"/>
      <c r="T149" s="156"/>
      <c r="AT149" s="151" t="s">
        <v>195</v>
      </c>
      <c r="AU149" s="151" t="s">
        <v>88</v>
      </c>
      <c r="AV149" s="13" t="s">
        <v>88</v>
      </c>
      <c r="AW149" s="13" t="s">
        <v>41</v>
      </c>
      <c r="AX149" s="13" t="s">
        <v>79</v>
      </c>
      <c r="AY149" s="151" t="s">
        <v>187</v>
      </c>
    </row>
    <row r="150" spans="2:65" s="12" customFormat="1" x14ac:dyDescent="0.2">
      <c r="B150" s="143"/>
      <c r="D150" s="144" t="s">
        <v>195</v>
      </c>
      <c r="E150" s="145" t="s">
        <v>35</v>
      </c>
      <c r="F150" s="146" t="s">
        <v>838</v>
      </c>
      <c r="H150" s="145" t="s">
        <v>35</v>
      </c>
      <c r="I150" s="147"/>
      <c r="L150" s="143"/>
      <c r="M150" s="148"/>
      <c r="T150" s="149"/>
      <c r="AT150" s="145" t="s">
        <v>195</v>
      </c>
      <c r="AU150" s="145" t="s">
        <v>88</v>
      </c>
      <c r="AV150" s="12" t="s">
        <v>86</v>
      </c>
      <c r="AW150" s="12" t="s">
        <v>41</v>
      </c>
      <c r="AX150" s="12" t="s">
        <v>79</v>
      </c>
      <c r="AY150" s="145" t="s">
        <v>187</v>
      </c>
    </row>
    <row r="151" spans="2:65" s="13" customFormat="1" x14ac:dyDescent="0.2">
      <c r="B151" s="150"/>
      <c r="D151" s="144" t="s">
        <v>195</v>
      </c>
      <c r="E151" s="151" t="s">
        <v>35</v>
      </c>
      <c r="F151" s="152" t="s">
        <v>223</v>
      </c>
      <c r="H151" s="153">
        <v>6</v>
      </c>
      <c r="I151" s="154"/>
      <c r="L151" s="150"/>
      <c r="M151" s="155"/>
      <c r="T151" s="156"/>
      <c r="AT151" s="151" t="s">
        <v>195</v>
      </c>
      <c r="AU151" s="151" t="s">
        <v>88</v>
      </c>
      <c r="AV151" s="13" t="s">
        <v>88</v>
      </c>
      <c r="AW151" s="13" t="s">
        <v>41</v>
      </c>
      <c r="AX151" s="13" t="s">
        <v>79</v>
      </c>
      <c r="AY151" s="151" t="s">
        <v>187</v>
      </c>
    </row>
    <row r="152" spans="2:65" s="14" customFormat="1" x14ac:dyDescent="0.2">
      <c r="B152" s="157"/>
      <c r="D152" s="144" t="s">
        <v>195</v>
      </c>
      <c r="E152" s="158" t="s">
        <v>35</v>
      </c>
      <c r="F152" s="159" t="s">
        <v>201</v>
      </c>
      <c r="H152" s="160">
        <v>24.8</v>
      </c>
      <c r="I152" s="161"/>
      <c r="L152" s="157"/>
      <c r="M152" s="162"/>
      <c r="T152" s="163"/>
      <c r="AT152" s="158" t="s">
        <v>195</v>
      </c>
      <c r="AU152" s="158" t="s">
        <v>88</v>
      </c>
      <c r="AV152" s="14" t="s">
        <v>193</v>
      </c>
      <c r="AW152" s="14" t="s">
        <v>41</v>
      </c>
      <c r="AX152" s="14" t="s">
        <v>86</v>
      </c>
      <c r="AY152" s="158" t="s">
        <v>187</v>
      </c>
    </row>
    <row r="153" spans="2:65" s="1" customFormat="1" ht="37.9" customHeight="1" x14ac:dyDescent="0.2">
      <c r="B153" s="33"/>
      <c r="C153" s="130" t="s">
        <v>257</v>
      </c>
      <c r="D153" s="130" t="s">
        <v>188</v>
      </c>
      <c r="E153" s="131" t="s">
        <v>844</v>
      </c>
      <c r="F153" s="132" t="s">
        <v>845</v>
      </c>
      <c r="G153" s="133" t="s">
        <v>191</v>
      </c>
      <c r="H153" s="134">
        <v>20</v>
      </c>
      <c r="I153" s="135"/>
      <c r="J153" s="136">
        <f>ROUND(I153*H153,2)</f>
        <v>0</v>
      </c>
      <c r="K153" s="132" t="s">
        <v>774</v>
      </c>
      <c r="L153" s="33"/>
      <c r="M153" s="137" t="s">
        <v>35</v>
      </c>
      <c r="N153" s="138" t="s">
        <v>50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193</v>
      </c>
      <c r="AT153" s="141" t="s">
        <v>188</v>
      </c>
      <c r="AU153" s="141" t="s">
        <v>88</v>
      </c>
      <c r="AY153" s="17" t="s">
        <v>187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7" t="s">
        <v>86</v>
      </c>
      <c r="BK153" s="142">
        <f>ROUND(I153*H153,2)</f>
        <v>0</v>
      </c>
      <c r="BL153" s="17" t="s">
        <v>193</v>
      </c>
      <c r="BM153" s="141" t="s">
        <v>1281</v>
      </c>
    </row>
    <row r="154" spans="2:65" s="1" customFormat="1" x14ac:dyDescent="0.2">
      <c r="B154" s="33"/>
      <c r="D154" s="184" t="s">
        <v>788</v>
      </c>
      <c r="F154" s="185" t="s">
        <v>847</v>
      </c>
      <c r="I154" s="177"/>
      <c r="L154" s="33"/>
      <c r="M154" s="178"/>
      <c r="T154" s="54"/>
      <c r="AT154" s="17" t="s">
        <v>788</v>
      </c>
      <c r="AU154" s="17" t="s">
        <v>88</v>
      </c>
    </row>
    <row r="155" spans="2:65" s="12" customFormat="1" x14ac:dyDescent="0.2">
      <c r="B155" s="143"/>
      <c r="D155" s="144" t="s">
        <v>195</v>
      </c>
      <c r="E155" s="145" t="s">
        <v>35</v>
      </c>
      <c r="F155" s="146" t="s">
        <v>304</v>
      </c>
      <c r="H155" s="145" t="s">
        <v>35</v>
      </c>
      <c r="I155" s="147"/>
      <c r="L155" s="143"/>
      <c r="M155" s="148"/>
      <c r="T155" s="149"/>
      <c r="AT155" s="145" t="s">
        <v>195</v>
      </c>
      <c r="AU155" s="145" t="s">
        <v>88</v>
      </c>
      <c r="AV155" s="12" t="s">
        <v>86</v>
      </c>
      <c r="AW155" s="12" t="s">
        <v>41</v>
      </c>
      <c r="AX155" s="12" t="s">
        <v>79</v>
      </c>
      <c r="AY155" s="145" t="s">
        <v>187</v>
      </c>
    </row>
    <row r="156" spans="2:65" s="13" customFormat="1" x14ac:dyDescent="0.2">
      <c r="B156" s="150"/>
      <c r="D156" s="144" t="s">
        <v>195</v>
      </c>
      <c r="E156" s="151" t="s">
        <v>35</v>
      </c>
      <c r="F156" s="152" t="s">
        <v>219</v>
      </c>
      <c r="H156" s="153">
        <v>5</v>
      </c>
      <c r="I156" s="154"/>
      <c r="L156" s="150"/>
      <c r="M156" s="155"/>
      <c r="T156" s="156"/>
      <c r="AT156" s="151" t="s">
        <v>195</v>
      </c>
      <c r="AU156" s="151" t="s">
        <v>88</v>
      </c>
      <c r="AV156" s="13" t="s">
        <v>88</v>
      </c>
      <c r="AW156" s="13" t="s">
        <v>41</v>
      </c>
      <c r="AX156" s="13" t="s">
        <v>79</v>
      </c>
      <c r="AY156" s="151" t="s">
        <v>187</v>
      </c>
    </row>
    <row r="157" spans="2:65" s="13" customFormat="1" x14ac:dyDescent="0.2">
      <c r="B157" s="150"/>
      <c r="D157" s="144" t="s">
        <v>195</v>
      </c>
      <c r="E157" s="151" t="s">
        <v>35</v>
      </c>
      <c r="F157" s="152" t="s">
        <v>239</v>
      </c>
      <c r="H157" s="153">
        <v>9</v>
      </c>
      <c r="I157" s="154"/>
      <c r="L157" s="150"/>
      <c r="M157" s="155"/>
      <c r="T157" s="156"/>
      <c r="AT157" s="151" t="s">
        <v>195</v>
      </c>
      <c r="AU157" s="151" t="s">
        <v>88</v>
      </c>
      <c r="AV157" s="13" t="s">
        <v>88</v>
      </c>
      <c r="AW157" s="13" t="s">
        <v>41</v>
      </c>
      <c r="AX157" s="13" t="s">
        <v>79</v>
      </c>
      <c r="AY157" s="151" t="s">
        <v>187</v>
      </c>
    </row>
    <row r="158" spans="2:65" s="13" customFormat="1" x14ac:dyDescent="0.2">
      <c r="B158" s="150"/>
      <c r="D158" s="144" t="s">
        <v>195</v>
      </c>
      <c r="E158" s="151" t="s">
        <v>35</v>
      </c>
      <c r="F158" s="152" t="s">
        <v>207</v>
      </c>
      <c r="H158" s="153">
        <v>3</v>
      </c>
      <c r="I158" s="154"/>
      <c r="L158" s="150"/>
      <c r="M158" s="155"/>
      <c r="T158" s="156"/>
      <c r="AT158" s="151" t="s">
        <v>195</v>
      </c>
      <c r="AU158" s="151" t="s">
        <v>88</v>
      </c>
      <c r="AV158" s="13" t="s">
        <v>88</v>
      </c>
      <c r="AW158" s="13" t="s">
        <v>41</v>
      </c>
      <c r="AX158" s="13" t="s">
        <v>79</v>
      </c>
      <c r="AY158" s="151" t="s">
        <v>187</v>
      </c>
    </row>
    <row r="159" spans="2:65" s="13" customFormat="1" x14ac:dyDescent="0.2">
      <c r="B159" s="150"/>
      <c r="D159" s="144" t="s">
        <v>195</v>
      </c>
      <c r="E159" s="151" t="s">
        <v>35</v>
      </c>
      <c r="F159" s="152" t="s">
        <v>207</v>
      </c>
      <c r="H159" s="153">
        <v>3</v>
      </c>
      <c r="I159" s="154"/>
      <c r="L159" s="150"/>
      <c r="M159" s="155"/>
      <c r="T159" s="156"/>
      <c r="AT159" s="151" t="s">
        <v>195</v>
      </c>
      <c r="AU159" s="151" t="s">
        <v>88</v>
      </c>
      <c r="AV159" s="13" t="s">
        <v>88</v>
      </c>
      <c r="AW159" s="13" t="s">
        <v>41</v>
      </c>
      <c r="AX159" s="13" t="s">
        <v>79</v>
      </c>
      <c r="AY159" s="151" t="s">
        <v>187</v>
      </c>
    </row>
    <row r="160" spans="2:65" s="14" customFormat="1" x14ac:dyDescent="0.2">
      <c r="B160" s="157"/>
      <c r="D160" s="144" t="s">
        <v>195</v>
      </c>
      <c r="E160" s="158" t="s">
        <v>35</v>
      </c>
      <c r="F160" s="159" t="s">
        <v>201</v>
      </c>
      <c r="H160" s="160">
        <v>20</v>
      </c>
      <c r="I160" s="161"/>
      <c r="L160" s="157"/>
      <c r="M160" s="162"/>
      <c r="T160" s="163"/>
      <c r="AT160" s="158" t="s">
        <v>195</v>
      </c>
      <c r="AU160" s="158" t="s">
        <v>88</v>
      </c>
      <c r="AV160" s="14" t="s">
        <v>193</v>
      </c>
      <c r="AW160" s="14" t="s">
        <v>41</v>
      </c>
      <c r="AX160" s="14" t="s">
        <v>86</v>
      </c>
      <c r="AY160" s="158" t="s">
        <v>187</v>
      </c>
    </row>
    <row r="161" spans="2:65" s="1" customFormat="1" ht="37.9" customHeight="1" x14ac:dyDescent="0.2">
      <c r="B161" s="33"/>
      <c r="C161" s="130" t="s">
        <v>261</v>
      </c>
      <c r="D161" s="130" t="s">
        <v>188</v>
      </c>
      <c r="E161" s="131" t="s">
        <v>849</v>
      </c>
      <c r="F161" s="132" t="s">
        <v>850</v>
      </c>
      <c r="G161" s="133" t="s">
        <v>191</v>
      </c>
      <c r="H161" s="134">
        <v>17</v>
      </c>
      <c r="I161" s="135"/>
      <c r="J161" s="136">
        <f>ROUND(I161*H161,2)</f>
        <v>0</v>
      </c>
      <c r="K161" s="132" t="s">
        <v>774</v>
      </c>
      <c r="L161" s="33"/>
      <c r="M161" s="137" t="s">
        <v>35</v>
      </c>
      <c r="N161" s="138" t="s">
        <v>50</v>
      </c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193</v>
      </c>
      <c r="AT161" s="141" t="s">
        <v>188</v>
      </c>
      <c r="AU161" s="141" t="s">
        <v>88</v>
      </c>
      <c r="AY161" s="17" t="s">
        <v>187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7" t="s">
        <v>86</v>
      </c>
      <c r="BK161" s="142">
        <f>ROUND(I161*H161,2)</f>
        <v>0</v>
      </c>
      <c r="BL161" s="17" t="s">
        <v>193</v>
      </c>
      <c r="BM161" s="141" t="s">
        <v>1282</v>
      </c>
    </row>
    <row r="162" spans="2:65" s="1" customFormat="1" x14ac:dyDescent="0.2">
      <c r="B162" s="33"/>
      <c r="D162" s="184" t="s">
        <v>788</v>
      </c>
      <c r="F162" s="185" t="s">
        <v>852</v>
      </c>
      <c r="I162" s="177"/>
      <c r="L162" s="33"/>
      <c r="M162" s="178"/>
      <c r="T162" s="54"/>
      <c r="AT162" s="17" t="s">
        <v>788</v>
      </c>
      <c r="AU162" s="17" t="s">
        <v>88</v>
      </c>
    </row>
    <row r="163" spans="2:65" s="12" customFormat="1" x14ac:dyDescent="0.2">
      <c r="B163" s="143"/>
      <c r="D163" s="144" t="s">
        <v>195</v>
      </c>
      <c r="E163" s="145" t="s">
        <v>35</v>
      </c>
      <c r="F163" s="146" t="s">
        <v>304</v>
      </c>
      <c r="H163" s="145" t="s">
        <v>35</v>
      </c>
      <c r="I163" s="147"/>
      <c r="L163" s="143"/>
      <c r="M163" s="148"/>
      <c r="T163" s="149"/>
      <c r="AT163" s="145" t="s">
        <v>195</v>
      </c>
      <c r="AU163" s="145" t="s">
        <v>88</v>
      </c>
      <c r="AV163" s="12" t="s">
        <v>86</v>
      </c>
      <c r="AW163" s="12" t="s">
        <v>41</v>
      </c>
      <c r="AX163" s="12" t="s">
        <v>79</v>
      </c>
      <c r="AY163" s="145" t="s">
        <v>187</v>
      </c>
    </row>
    <row r="164" spans="2:65" s="13" customFormat="1" x14ac:dyDescent="0.2">
      <c r="B164" s="150"/>
      <c r="D164" s="144" t="s">
        <v>195</v>
      </c>
      <c r="E164" s="151" t="s">
        <v>35</v>
      </c>
      <c r="F164" s="152" t="s">
        <v>273</v>
      </c>
      <c r="H164" s="153">
        <v>17</v>
      </c>
      <c r="I164" s="154"/>
      <c r="L164" s="150"/>
      <c r="M164" s="155"/>
      <c r="T164" s="156"/>
      <c r="AT164" s="151" t="s">
        <v>195</v>
      </c>
      <c r="AU164" s="151" t="s">
        <v>88</v>
      </c>
      <c r="AV164" s="13" t="s">
        <v>88</v>
      </c>
      <c r="AW164" s="13" t="s">
        <v>41</v>
      </c>
      <c r="AX164" s="13" t="s">
        <v>79</v>
      </c>
      <c r="AY164" s="151" t="s">
        <v>187</v>
      </c>
    </row>
    <row r="165" spans="2:65" s="14" customFormat="1" x14ac:dyDescent="0.2">
      <c r="B165" s="157"/>
      <c r="D165" s="144" t="s">
        <v>195</v>
      </c>
      <c r="E165" s="158" t="s">
        <v>35</v>
      </c>
      <c r="F165" s="159" t="s">
        <v>201</v>
      </c>
      <c r="H165" s="160">
        <v>17</v>
      </c>
      <c r="I165" s="161"/>
      <c r="L165" s="157"/>
      <c r="M165" s="162"/>
      <c r="T165" s="163"/>
      <c r="AT165" s="158" t="s">
        <v>195</v>
      </c>
      <c r="AU165" s="158" t="s">
        <v>88</v>
      </c>
      <c r="AV165" s="14" t="s">
        <v>193</v>
      </c>
      <c r="AW165" s="14" t="s">
        <v>41</v>
      </c>
      <c r="AX165" s="14" t="s">
        <v>86</v>
      </c>
      <c r="AY165" s="158" t="s">
        <v>187</v>
      </c>
    </row>
    <row r="166" spans="2:65" s="1" customFormat="1" ht="24.2" customHeight="1" x14ac:dyDescent="0.2">
      <c r="B166" s="33"/>
      <c r="C166" s="130" t="s">
        <v>8</v>
      </c>
      <c r="D166" s="130" t="s">
        <v>188</v>
      </c>
      <c r="E166" s="131" t="s">
        <v>862</v>
      </c>
      <c r="F166" s="132" t="s">
        <v>863</v>
      </c>
      <c r="G166" s="133" t="s">
        <v>806</v>
      </c>
      <c r="H166" s="134">
        <v>17.600000000000001</v>
      </c>
      <c r="I166" s="135"/>
      <c r="J166" s="136">
        <f>ROUND(I166*H166,2)</f>
        <v>0</v>
      </c>
      <c r="K166" s="132" t="s">
        <v>774</v>
      </c>
      <c r="L166" s="33"/>
      <c r="M166" s="137" t="s">
        <v>35</v>
      </c>
      <c r="N166" s="138" t="s">
        <v>50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193</v>
      </c>
      <c r="AT166" s="141" t="s">
        <v>188</v>
      </c>
      <c r="AU166" s="141" t="s">
        <v>88</v>
      </c>
      <c r="AY166" s="17" t="s">
        <v>187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86</v>
      </c>
      <c r="BK166" s="142">
        <f>ROUND(I166*H166,2)</f>
        <v>0</v>
      </c>
      <c r="BL166" s="17" t="s">
        <v>193</v>
      </c>
      <c r="BM166" s="141" t="s">
        <v>1283</v>
      </c>
    </row>
    <row r="167" spans="2:65" s="1" customFormat="1" x14ac:dyDescent="0.2">
      <c r="B167" s="33"/>
      <c r="D167" s="184" t="s">
        <v>788</v>
      </c>
      <c r="F167" s="185" t="s">
        <v>865</v>
      </c>
      <c r="I167" s="177"/>
      <c r="L167" s="33"/>
      <c r="M167" s="178"/>
      <c r="T167" s="54"/>
      <c r="AT167" s="17" t="s">
        <v>788</v>
      </c>
      <c r="AU167" s="17" t="s">
        <v>88</v>
      </c>
    </row>
    <row r="168" spans="2:65" s="12" customFormat="1" x14ac:dyDescent="0.2">
      <c r="B168" s="143"/>
      <c r="D168" s="144" t="s">
        <v>195</v>
      </c>
      <c r="E168" s="145" t="s">
        <v>35</v>
      </c>
      <c r="F168" s="146" t="s">
        <v>1277</v>
      </c>
      <c r="H168" s="145" t="s">
        <v>35</v>
      </c>
      <c r="I168" s="147"/>
      <c r="L168" s="143"/>
      <c r="M168" s="148"/>
      <c r="T168" s="149"/>
      <c r="AT168" s="145" t="s">
        <v>195</v>
      </c>
      <c r="AU168" s="145" t="s">
        <v>88</v>
      </c>
      <c r="AV168" s="12" t="s">
        <v>86</v>
      </c>
      <c r="AW168" s="12" t="s">
        <v>41</v>
      </c>
      <c r="AX168" s="12" t="s">
        <v>79</v>
      </c>
      <c r="AY168" s="145" t="s">
        <v>187</v>
      </c>
    </row>
    <row r="169" spans="2:65" s="13" customFormat="1" x14ac:dyDescent="0.2">
      <c r="B169" s="150"/>
      <c r="D169" s="144" t="s">
        <v>195</v>
      </c>
      <c r="E169" s="151" t="s">
        <v>35</v>
      </c>
      <c r="F169" s="152" t="s">
        <v>1278</v>
      </c>
      <c r="H169" s="153">
        <v>6</v>
      </c>
      <c r="I169" s="154"/>
      <c r="L169" s="150"/>
      <c r="M169" s="155"/>
      <c r="T169" s="156"/>
      <c r="AT169" s="151" t="s">
        <v>195</v>
      </c>
      <c r="AU169" s="151" t="s">
        <v>88</v>
      </c>
      <c r="AV169" s="13" t="s">
        <v>88</v>
      </c>
      <c r="AW169" s="13" t="s">
        <v>41</v>
      </c>
      <c r="AX169" s="13" t="s">
        <v>79</v>
      </c>
      <c r="AY169" s="151" t="s">
        <v>187</v>
      </c>
    </row>
    <row r="170" spans="2:65" s="12" customFormat="1" x14ac:dyDescent="0.2">
      <c r="B170" s="143"/>
      <c r="D170" s="144" t="s">
        <v>195</v>
      </c>
      <c r="E170" s="145" t="s">
        <v>35</v>
      </c>
      <c r="F170" s="146" t="s">
        <v>1279</v>
      </c>
      <c r="H170" s="145" t="s">
        <v>35</v>
      </c>
      <c r="I170" s="147"/>
      <c r="L170" s="143"/>
      <c r="M170" s="148"/>
      <c r="T170" s="149"/>
      <c r="AT170" s="145" t="s">
        <v>195</v>
      </c>
      <c r="AU170" s="145" t="s">
        <v>88</v>
      </c>
      <c r="AV170" s="12" t="s">
        <v>86</v>
      </c>
      <c r="AW170" s="12" t="s">
        <v>41</v>
      </c>
      <c r="AX170" s="12" t="s">
        <v>79</v>
      </c>
      <c r="AY170" s="145" t="s">
        <v>187</v>
      </c>
    </row>
    <row r="171" spans="2:65" s="13" customFormat="1" x14ac:dyDescent="0.2">
      <c r="B171" s="150"/>
      <c r="D171" s="144" t="s">
        <v>195</v>
      </c>
      <c r="E171" s="151" t="s">
        <v>35</v>
      </c>
      <c r="F171" s="152" t="s">
        <v>833</v>
      </c>
      <c r="H171" s="153">
        <v>2</v>
      </c>
      <c r="I171" s="154"/>
      <c r="L171" s="150"/>
      <c r="M171" s="155"/>
      <c r="T171" s="156"/>
      <c r="AT171" s="151" t="s">
        <v>195</v>
      </c>
      <c r="AU171" s="151" t="s">
        <v>88</v>
      </c>
      <c r="AV171" s="13" t="s">
        <v>88</v>
      </c>
      <c r="AW171" s="13" t="s">
        <v>41</v>
      </c>
      <c r="AX171" s="13" t="s">
        <v>79</v>
      </c>
      <c r="AY171" s="151" t="s">
        <v>187</v>
      </c>
    </row>
    <row r="172" spans="2:65" s="12" customFormat="1" x14ac:dyDescent="0.2">
      <c r="B172" s="143"/>
      <c r="D172" s="144" t="s">
        <v>195</v>
      </c>
      <c r="E172" s="145" t="s">
        <v>35</v>
      </c>
      <c r="F172" s="146" t="s">
        <v>866</v>
      </c>
      <c r="H172" s="145" t="s">
        <v>35</v>
      </c>
      <c r="I172" s="147"/>
      <c r="L172" s="143"/>
      <c r="M172" s="148"/>
      <c r="T172" s="149"/>
      <c r="AT172" s="145" t="s">
        <v>195</v>
      </c>
      <c r="AU172" s="145" t="s">
        <v>88</v>
      </c>
      <c r="AV172" s="12" t="s">
        <v>86</v>
      </c>
      <c r="AW172" s="12" t="s">
        <v>41</v>
      </c>
      <c r="AX172" s="12" t="s">
        <v>79</v>
      </c>
      <c r="AY172" s="145" t="s">
        <v>187</v>
      </c>
    </row>
    <row r="173" spans="2:65" s="13" customFormat="1" x14ac:dyDescent="0.2">
      <c r="B173" s="150"/>
      <c r="D173" s="144" t="s">
        <v>195</v>
      </c>
      <c r="E173" s="151" t="s">
        <v>35</v>
      </c>
      <c r="F173" s="152" t="s">
        <v>1092</v>
      </c>
      <c r="H173" s="153">
        <v>3.6</v>
      </c>
      <c r="I173" s="154"/>
      <c r="L173" s="150"/>
      <c r="M173" s="155"/>
      <c r="T173" s="156"/>
      <c r="AT173" s="151" t="s">
        <v>195</v>
      </c>
      <c r="AU173" s="151" t="s">
        <v>88</v>
      </c>
      <c r="AV173" s="13" t="s">
        <v>88</v>
      </c>
      <c r="AW173" s="13" t="s">
        <v>41</v>
      </c>
      <c r="AX173" s="13" t="s">
        <v>79</v>
      </c>
      <c r="AY173" s="151" t="s">
        <v>187</v>
      </c>
    </row>
    <row r="174" spans="2:65" s="12" customFormat="1" x14ac:dyDescent="0.2">
      <c r="B174" s="143"/>
      <c r="D174" s="144" t="s">
        <v>195</v>
      </c>
      <c r="E174" s="145" t="s">
        <v>35</v>
      </c>
      <c r="F174" s="146" t="s">
        <v>868</v>
      </c>
      <c r="H174" s="145" t="s">
        <v>35</v>
      </c>
      <c r="I174" s="147"/>
      <c r="L174" s="143"/>
      <c r="M174" s="148"/>
      <c r="T174" s="149"/>
      <c r="AT174" s="145" t="s">
        <v>195</v>
      </c>
      <c r="AU174" s="145" t="s">
        <v>88</v>
      </c>
      <c r="AV174" s="12" t="s">
        <v>86</v>
      </c>
      <c r="AW174" s="12" t="s">
        <v>41</v>
      </c>
      <c r="AX174" s="12" t="s">
        <v>79</v>
      </c>
      <c r="AY174" s="145" t="s">
        <v>187</v>
      </c>
    </row>
    <row r="175" spans="2:65" s="13" customFormat="1" x14ac:dyDescent="0.2">
      <c r="B175" s="150"/>
      <c r="D175" s="144" t="s">
        <v>195</v>
      </c>
      <c r="E175" s="151" t="s">
        <v>35</v>
      </c>
      <c r="F175" s="152" t="s">
        <v>223</v>
      </c>
      <c r="H175" s="153">
        <v>6</v>
      </c>
      <c r="I175" s="154"/>
      <c r="L175" s="150"/>
      <c r="M175" s="155"/>
      <c r="T175" s="156"/>
      <c r="AT175" s="151" t="s">
        <v>195</v>
      </c>
      <c r="AU175" s="151" t="s">
        <v>88</v>
      </c>
      <c r="AV175" s="13" t="s">
        <v>88</v>
      </c>
      <c r="AW175" s="13" t="s">
        <v>41</v>
      </c>
      <c r="AX175" s="13" t="s">
        <v>79</v>
      </c>
      <c r="AY175" s="151" t="s">
        <v>187</v>
      </c>
    </row>
    <row r="176" spans="2:65" s="14" customFormat="1" x14ac:dyDescent="0.2">
      <c r="B176" s="157"/>
      <c r="D176" s="144" t="s">
        <v>195</v>
      </c>
      <c r="E176" s="158" t="s">
        <v>35</v>
      </c>
      <c r="F176" s="159" t="s">
        <v>201</v>
      </c>
      <c r="H176" s="160">
        <v>17.600000000000001</v>
      </c>
      <c r="I176" s="161"/>
      <c r="L176" s="157"/>
      <c r="M176" s="162"/>
      <c r="T176" s="163"/>
      <c r="AT176" s="158" t="s">
        <v>195</v>
      </c>
      <c r="AU176" s="158" t="s">
        <v>88</v>
      </c>
      <c r="AV176" s="14" t="s">
        <v>193</v>
      </c>
      <c r="AW176" s="14" t="s">
        <v>41</v>
      </c>
      <c r="AX176" s="14" t="s">
        <v>86</v>
      </c>
      <c r="AY176" s="158" t="s">
        <v>187</v>
      </c>
    </row>
    <row r="177" spans="2:65" s="1" customFormat="1" ht="33" customHeight="1" x14ac:dyDescent="0.2">
      <c r="B177" s="33"/>
      <c r="C177" s="130" t="s">
        <v>269</v>
      </c>
      <c r="D177" s="130" t="s">
        <v>188</v>
      </c>
      <c r="E177" s="131" t="s">
        <v>873</v>
      </c>
      <c r="F177" s="132" t="s">
        <v>874</v>
      </c>
      <c r="G177" s="133" t="s">
        <v>191</v>
      </c>
      <c r="H177" s="134">
        <v>20</v>
      </c>
      <c r="I177" s="135"/>
      <c r="J177" s="136">
        <f>ROUND(I177*H177,2)</f>
        <v>0</v>
      </c>
      <c r="K177" s="132" t="s">
        <v>774</v>
      </c>
      <c r="L177" s="33"/>
      <c r="M177" s="137" t="s">
        <v>35</v>
      </c>
      <c r="N177" s="138" t="s">
        <v>50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193</v>
      </c>
      <c r="AT177" s="141" t="s">
        <v>188</v>
      </c>
      <c r="AU177" s="141" t="s">
        <v>88</v>
      </c>
      <c r="AY177" s="17" t="s">
        <v>187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86</v>
      </c>
      <c r="BK177" s="142">
        <f>ROUND(I177*H177,2)</f>
        <v>0</v>
      </c>
      <c r="BL177" s="17" t="s">
        <v>193</v>
      </c>
      <c r="BM177" s="141" t="s">
        <v>1284</v>
      </c>
    </row>
    <row r="178" spans="2:65" s="1" customFormat="1" x14ac:dyDescent="0.2">
      <c r="B178" s="33"/>
      <c r="D178" s="184" t="s">
        <v>788</v>
      </c>
      <c r="F178" s="185" t="s">
        <v>876</v>
      </c>
      <c r="I178" s="177"/>
      <c r="L178" s="33"/>
      <c r="M178" s="178"/>
      <c r="T178" s="54"/>
      <c r="AT178" s="17" t="s">
        <v>788</v>
      </c>
      <c r="AU178" s="17" t="s">
        <v>88</v>
      </c>
    </row>
    <row r="179" spans="2:65" s="12" customFormat="1" x14ac:dyDescent="0.2">
      <c r="B179" s="143"/>
      <c r="D179" s="144" t="s">
        <v>195</v>
      </c>
      <c r="E179" s="145" t="s">
        <v>35</v>
      </c>
      <c r="F179" s="146" t="s">
        <v>304</v>
      </c>
      <c r="H179" s="145" t="s">
        <v>35</v>
      </c>
      <c r="I179" s="147"/>
      <c r="L179" s="143"/>
      <c r="M179" s="148"/>
      <c r="T179" s="149"/>
      <c r="AT179" s="145" t="s">
        <v>195</v>
      </c>
      <c r="AU179" s="145" t="s">
        <v>88</v>
      </c>
      <c r="AV179" s="12" t="s">
        <v>86</v>
      </c>
      <c r="AW179" s="12" t="s">
        <v>41</v>
      </c>
      <c r="AX179" s="12" t="s">
        <v>79</v>
      </c>
      <c r="AY179" s="145" t="s">
        <v>187</v>
      </c>
    </row>
    <row r="180" spans="2:65" s="13" customFormat="1" x14ac:dyDescent="0.2">
      <c r="B180" s="150"/>
      <c r="D180" s="144" t="s">
        <v>195</v>
      </c>
      <c r="E180" s="151" t="s">
        <v>35</v>
      </c>
      <c r="F180" s="152" t="s">
        <v>219</v>
      </c>
      <c r="H180" s="153">
        <v>5</v>
      </c>
      <c r="I180" s="154"/>
      <c r="L180" s="150"/>
      <c r="M180" s="155"/>
      <c r="T180" s="156"/>
      <c r="AT180" s="151" t="s">
        <v>195</v>
      </c>
      <c r="AU180" s="151" t="s">
        <v>88</v>
      </c>
      <c r="AV180" s="13" t="s">
        <v>88</v>
      </c>
      <c r="AW180" s="13" t="s">
        <v>41</v>
      </c>
      <c r="AX180" s="13" t="s">
        <v>79</v>
      </c>
      <c r="AY180" s="151" t="s">
        <v>187</v>
      </c>
    </row>
    <row r="181" spans="2:65" s="13" customFormat="1" x14ac:dyDescent="0.2">
      <c r="B181" s="150"/>
      <c r="D181" s="144" t="s">
        <v>195</v>
      </c>
      <c r="E181" s="151" t="s">
        <v>35</v>
      </c>
      <c r="F181" s="152" t="s">
        <v>239</v>
      </c>
      <c r="H181" s="153">
        <v>9</v>
      </c>
      <c r="I181" s="154"/>
      <c r="L181" s="150"/>
      <c r="M181" s="155"/>
      <c r="T181" s="156"/>
      <c r="AT181" s="151" t="s">
        <v>195</v>
      </c>
      <c r="AU181" s="151" t="s">
        <v>88</v>
      </c>
      <c r="AV181" s="13" t="s">
        <v>88</v>
      </c>
      <c r="AW181" s="13" t="s">
        <v>41</v>
      </c>
      <c r="AX181" s="13" t="s">
        <v>79</v>
      </c>
      <c r="AY181" s="151" t="s">
        <v>187</v>
      </c>
    </row>
    <row r="182" spans="2:65" s="13" customFormat="1" x14ac:dyDescent="0.2">
      <c r="B182" s="150"/>
      <c r="D182" s="144" t="s">
        <v>195</v>
      </c>
      <c r="E182" s="151" t="s">
        <v>35</v>
      </c>
      <c r="F182" s="152" t="s">
        <v>207</v>
      </c>
      <c r="H182" s="153">
        <v>3</v>
      </c>
      <c r="I182" s="154"/>
      <c r="L182" s="150"/>
      <c r="M182" s="155"/>
      <c r="T182" s="156"/>
      <c r="AT182" s="151" t="s">
        <v>195</v>
      </c>
      <c r="AU182" s="151" t="s">
        <v>88</v>
      </c>
      <c r="AV182" s="13" t="s">
        <v>88</v>
      </c>
      <c r="AW182" s="13" t="s">
        <v>41</v>
      </c>
      <c r="AX182" s="13" t="s">
        <v>79</v>
      </c>
      <c r="AY182" s="151" t="s">
        <v>187</v>
      </c>
    </row>
    <row r="183" spans="2:65" s="13" customFormat="1" x14ac:dyDescent="0.2">
      <c r="B183" s="150"/>
      <c r="D183" s="144" t="s">
        <v>195</v>
      </c>
      <c r="E183" s="151" t="s">
        <v>35</v>
      </c>
      <c r="F183" s="152" t="s">
        <v>207</v>
      </c>
      <c r="H183" s="153">
        <v>3</v>
      </c>
      <c r="I183" s="154"/>
      <c r="L183" s="150"/>
      <c r="M183" s="155"/>
      <c r="T183" s="156"/>
      <c r="AT183" s="151" t="s">
        <v>195</v>
      </c>
      <c r="AU183" s="151" t="s">
        <v>88</v>
      </c>
      <c r="AV183" s="13" t="s">
        <v>88</v>
      </c>
      <c r="AW183" s="13" t="s">
        <v>41</v>
      </c>
      <c r="AX183" s="13" t="s">
        <v>79</v>
      </c>
      <c r="AY183" s="151" t="s">
        <v>187</v>
      </c>
    </row>
    <row r="184" spans="2:65" s="14" customFormat="1" x14ac:dyDescent="0.2">
      <c r="B184" s="157"/>
      <c r="D184" s="144" t="s">
        <v>195</v>
      </c>
      <c r="E184" s="158" t="s">
        <v>35</v>
      </c>
      <c r="F184" s="159" t="s">
        <v>201</v>
      </c>
      <c r="H184" s="160">
        <v>20</v>
      </c>
      <c r="I184" s="161"/>
      <c r="L184" s="157"/>
      <c r="M184" s="162"/>
      <c r="T184" s="163"/>
      <c r="AT184" s="158" t="s">
        <v>195</v>
      </c>
      <c r="AU184" s="158" t="s">
        <v>88</v>
      </c>
      <c r="AV184" s="14" t="s">
        <v>193</v>
      </c>
      <c r="AW184" s="14" t="s">
        <v>41</v>
      </c>
      <c r="AX184" s="14" t="s">
        <v>86</v>
      </c>
      <c r="AY184" s="158" t="s">
        <v>187</v>
      </c>
    </row>
    <row r="185" spans="2:65" s="1" customFormat="1" ht="33" customHeight="1" x14ac:dyDescent="0.2">
      <c r="B185" s="33"/>
      <c r="C185" s="130" t="s">
        <v>273</v>
      </c>
      <c r="D185" s="130" t="s">
        <v>188</v>
      </c>
      <c r="E185" s="131" t="s">
        <v>877</v>
      </c>
      <c r="F185" s="132" t="s">
        <v>878</v>
      </c>
      <c r="G185" s="133" t="s">
        <v>191</v>
      </c>
      <c r="H185" s="134">
        <v>17</v>
      </c>
      <c r="I185" s="135"/>
      <c r="J185" s="136">
        <f>ROUND(I185*H185,2)</f>
        <v>0</v>
      </c>
      <c r="K185" s="132" t="s">
        <v>774</v>
      </c>
      <c r="L185" s="33"/>
      <c r="M185" s="137" t="s">
        <v>35</v>
      </c>
      <c r="N185" s="138" t="s">
        <v>50</v>
      </c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AR185" s="141" t="s">
        <v>193</v>
      </c>
      <c r="AT185" s="141" t="s">
        <v>188</v>
      </c>
      <c r="AU185" s="141" t="s">
        <v>88</v>
      </c>
      <c r="AY185" s="17" t="s">
        <v>187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7" t="s">
        <v>86</v>
      </c>
      <c r="BK185" s="142">
        <f>ROUND(I185*H185,2)</f>
        <v>0</v>
      </c>
      <c r="BL185" s="17" t="s">
        <v>193</v>
      </c>
      <c r="BM185" s="141" t="s">
        <v>1285</v>
      </c>
    </row>
    <row r="186" spans="2:65" s="1" customFormat="1" x14ac:dyDescent="0.2">
      <c r="B186" s="33"/>
      <c r="D186" s="184" t="s">
        <v>788</v>
      </c>
      <c r="F186" s="185" t="s">
        <v>880</v>
      </c>
      <c r="I186" s="177"/>
      <c r="L186" s="33"/>
      <c r="M186" s="178"/>
      <c r="T186" s="54"/>
      <c r="AT186" s="17" t="s">
        <v>788</v>
      </c>
      <c r="AU186" s="17" t="s">
        <v>88</v>
      </c>
    </row>
    <row r="187" spans="2:65" s="12" customFormat="1" x14ac:dyDescent="0.2">
      <c r="B187" s="143"/>
      <c r="D187" s="144" t="s">
        <v>195</v>
      </c>
      <c r="E187" s="145" t="s">
        <v>35</v>
      </c>
      <c r="F187" s="146" t="s">
        <v>304</v>
      </c>
      <c r="H187" s="145" t="s">
        <v>35</v>
      </c>
      <c r="I187" s="147"/>
      <c r="L187" s="143"/>
      <c r="M187" s="148"/>
      <c r="T187" s="149"/>
      <c r="AT187" s="145" t="s">
        <v>195</v>
      </c>
      <c r="AU187" s="145" t="s">
        <v>88</v>
      </c>
      <c r="AV187" s="12" t="s">
        <v>86</v>
      </c>
      <c r="AW187" s="12" t="s">
        <v>41</v>
      </c>
      <c r="AX187" s="12" t="s">
        <v>79</v>
      </c>
      <c r="AY187" s="145" t="s">
        <v>187</v>
      </c>
    </row>
    <row r="188" spans="2:65" s="13" customFormat="1" x14ac:dyDescent="0.2">
      <c r="B188" s="150"/>
      <c r="D188" s="144" t="s">
        <v>195</v>
      </c>
      <c r="E188" s="151" t="s">
        <v>35</v>
      </c>
      <c r="F188" s="152" t="s">
        <v>273</v>
      </c>
      <c r="H188" s="153">
        <v>17</v>
      </c>
      <c r="I188" s="154"/>
      <c r="L188" s="150"/>
      <c r="M188" s="155"/>
      <c r="T188" s="156"/>
      <c r="AT188" s="151" t="s">
        <v>195</v>
      </c>
      <c r="AU188" s="151" t="s">
        <v>88</v>
      </c>
      <c r="AV188" s="13" t="s">
        <v>88</v>
      </c>
      <c r="AW188" s="13" t="s">
        <v>41</v>
      </c>
      <c r="AX188" s="13" t="s">
        <v>79</v>
      </c>
      <c r="AY188" s="151" t="s">
        <v>187</v>
      </c>
    </row>
    <row r="189" spans="2:65" s="14" customFormat="1" x14ac:dyDescent="0.2">
      <c r="B189" s="157"/>
      <c r="D189" s="144" t="s">
        <v>195</v>
      </c>
      <c r="E189" s="158" t="s">
        <v>35</v>
      </c>
      <c r="F189" s="159" t="s">
        <v>201</v>
      </c>
      <c r="H189" s="160">
        <v>17</v>
      </c>
      <c r="I189" s="161"/>
      <c r="L189" s="157"/>
      <c r="M189" s="162"/>
      <c r="T189" s="163"/>
      <c r="AT189" s="158" t="s">
        <v>195</v>
      </c>
      <c r="AU189" s="158" t="s">
        <v>88</v>
      </c>
      <c r="AV189" s="14" t="s">
        <v>193</v>
      </c>
      <c r="AW189" s="14" t="s">
        <v>41</v>
      </c>
      <c r="AX189" s="14" t="s">
        <v>86</v>
      </c>
      <c r="AY189" s="158" t="s">
        <v>187</v>
      </c>
    </row>
    <row r="190" spans="2:65" s="1" customFormat="1" ht="16.5" customHeight="1" x14ac:dyDescent="0.2">
      <c r="B190" s="33"/>
      <c r="C190" s="130" t="s">
        <v>277</v>
      </c>
      <c r="D190" s="130" t="s">
        <v>188</v>
      </c>
      <c r="E190" s="131" t="s">
        <v>889</v>
      </c>
      <c r="F190" s="132" t="s">
        <v>890</v>
      </c>
      <c r="G190" s="133" t="s">
        <v>806</v>
      </c>
      <c r="H190" s="134">
        <v>4</v>
      </c>
      <c r="I190" s="135"/>
      <c r="J190" s="136">
        <f>ROUND(I190*H190,2)</f>
        <v>0</v>
      </c>
      <c r="K190" s="132" t="s">
        <v>774</v>
      </c>
      <c r="L190" s="33"/>
      <c r="M190" s="137" t="s">
        <v>35</v>
      </c>
      <c r="N190" s="138" t="s">
        <v>50</v>
      </c>
      <c r="P190" s="139">
        <f>O190*H190</f>
        <v>0</v>
      </c>
      <c r="Q190" s="139">
        <v>0</v>
      </c>
      <c r="R190" s="139">
        <f>Q190*H190</f>
        <v>0</v>
      </c>
      <c r="S190" s="139">
        <v>2.4500000000000002</v>
      </c>
      <c r="T190" s="140">
        <f>S190*H190</f>
        <v>9.8000000000000007</v>
      </c>
      <c r="AR190" s="141" t="s">
        <v>86</v>
      </c>
      <c r="AT190" s="141" t="s">
        <v>188</v>
      </c>
      <c r="AU190" s="141" t="s">
        <v>88</v>
      </c>
      <c r="AY190" s="17" t="s">
        <v>187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7" t="s">
        <v>86</v>
      </c>
      <c r="BK190" s="142">
        <f>ROUND(I190*H190,2)</f>
        <v>0</v>
      </c>
      <c r="BL190" s="17" t="s">
        <v>86</v>
      </c>
      <c r="BM190" s="141" t="s">
        <v>1286</v>
      </c>
    </row>
    <row r="191" spans="2:65" s="1" customFormat="1" x14ac:dyDescent="0.2">
      <c r="B191" s="33"/>
      <c r="D191" s="184" t="s">
        <v>788</v>
      </c>
      <c r="F191" s="185" t="s">
        <v>892</v>
      </c>
      <c r="I191" s="177"/>
      <c r="L191" s="33"/>
      <c r="M191" s="178"/>
      <c r="T191" s="54"/>
      <c r="AT191" s="17" t="s">
        <v>788</v>
      </c>
      <c r="AU191" s="17" t="s">
        <v>88</v>
      </c>
    </row>
    <row r="192" spans="2:65" s="12" customFormat="1" x14ac:dyDescent="0.2">
      <c r="B192" s="143"/>
      <c r="D192" s="144" t="s">
        <v>195</v>
      </c>
      <c r="E192" s="145" t="s">
        <v>35</v>
      </c>
      <c r="F192" s="146" t="s">
        <v>1287</v>
      </c>
      <c r="H192" s="145" t="s">
        <v>35</v>
      </c>
      <c r="I192" s="147"/>
      <c r="L192" s="143"/>
      <c r="M192" s="148"/>
      <c r="T192" s="149"/>
      <c r="AT192" s="145" t="s">
        <v>195</v>
      </c>
      <c r="AU192" s="145" t="s">
        <v>88</v>
      </c>
      <c r="AV192" s="12" t="s">
        <v>86</v>
      </c>
      <c r="AW192" s="12" t="s">
        <v>41</v>
      </c>
      <c r="AX192" s="12" t="s">
        <v>79</v>
      </c>
      <c r="AY192" s="145" t="s">
        <v>187</v>
      </c>
    </row>
    <row r="193" spans="2:51" s="12" customFormat="1" x14ac:dyDescent="0.2">
      <c r="B193" s="143"/>
      <c r="D193" s="144" t="s">
        <v>195</v>
      </c>
      <c r="E193" s="145" t="s">
        <v>35</v>
      </c>
      <c r="F193" s="146" t="s">
        <v>1288</v>
      </c>
      <c r="H193" s="145" t="s">
        <v>35</v>
      </c>
      <c r="I193" s="147"/>
      <c r="L193" s="143"/>
      <c r="M193" s="148"/>
      <c r="T193" s="149"/>
      <c r="AT193" s="145" t="s">
        <v>195</v>
      </c>
      <c r="AU193" s="145" t="s">
        <v>88</v>
      </c>
      <c r="AV193" s="12" t="s">
        <v>86</v>
      </c>
      <c r="AW193" s="12" t="s">
        <v>41</v>
      </c>
      <c r="AX193" s="12" t="s">
        <v>79</v>
      </c>
      <c r="AY193" s="145" t="s">
        <v>187</v>
      </c>
    </row>
    <row r="194" spans="2:51" s="13" customFormat="1" x14ac:dyDescent="0.2">
      <c r="B194" s="150"/>
      <c r="D194" s="144" t="s">
        <v>195</v>
      </c>
      <c r="E194" s="151" t="s">
        <v>35</v>
      </c>
      <c r="F194" s="152" t="s">
        <v>1289</v>
      </c>
      <c r="H194" s="153">
        <v>1</v>
      </c>
      <c r="I194" s="154"/>
      <c r="L194" s="150"/>
      <c r="M194" s="155"/>
      <c r="T194" s="156"/>
      <c r="AT194" s="151" t="s">
        <v>195</v>
      </c>
      <c r="AU194" s="151" t="s">
        <v>88</v>
      </c>
      <c r="AV194" s="13" t="s">
        <v>88</v>
      </c>
      <c r="AW194" s="13" t="s">
        <v>41</v>
      </c>
      <c r="AX194" s="13" t="s">
        <v>79</v>
      </c>
      <c r="AY194" s="151" t="s">
        <v>187</v>
      </c>
    </row>
    <row r="195" spans="2:51" s="12" customFormat="1" x14ac:dyDescent="0.2">
      <c r="B195" s="143"/>
      <c r="D195" s="144" t="s">
        <v>195</v>
      </c>
      <c r="E195" s="145" t="s">
        <v>35</v>
      </c>
      <c r="F195" s="146" t="s">
        <v>1290</v>
      </c>
      <c r="H195" s="145" t="s">
        <v>35</v>
      </c>
      <c r="I195" s="147"/>
      <c r="L195" s="143"/>
      <c r="M195" s="148"/>
      <c r="T195" s="149"/>
      <c r="AT195" s="145" t="s">
        <v>195</v>
      </c>
      <c r="AU195" s="145" t="s">
        <v>88</v>
      </c>
      <c r="AV195" s="12" t="s">
        <v>86</v>
      </c>
      <c r="AW195" s="12" t="s">
        <v>41</v>
      </c>
      <c r="AX195" s="12" t="s">
        <v>79</v>
      </c>
      <c r="AY195" s="145" t="s">
        <v>187</v>
      </c>
    </row>
    <row r="196" spans="2:51" s="13" customFormat="1" x14ac:dyDescent="0.2">
      <c r="B196" s="150"/>
      <c r="D196" s="144" t="s">
        <v>195</v>
      </c>
      <c r="E196" s="151" t="s">
        <v>35</v>
      </c>
      <c r="F196" s="152" t="s">
        <v>207</v>
      </c>
      <c r="H196" s="153">
        <v>3</v>
      </c>
      <c r="I196" s="154"/>
      <c r="L196" s="150"/>
      <c r="M196" s="155"/>
      <c r="T196" s="156"/>
      <c r="AT196" s="151" t="s">
        <v>195</v>
      </c>
      <c r="AU196" s="151" t="s">
        <v>88</v>
      </c>
      <c r="AV196" s="13" t="s">
        <v>88</v>
      </c>
      <c r="AW196" s="13" t="s">
        <v>41</v>
      </c>
      <c r="AX196" s="13" t="s">
        <v>79</v>
      </c>
      <c r="AY196" s="151" t="s">
        <v>187</v>
      </c>
    </row>
    <row r="197" spans="2:51" s="14" customFormat="1" x14ac:dyDescent="0.2">
      <c r="B197" s="157"/>
      <c r="D197" s="144" t="s">
        <v>195</v>
      </c>
      <c r="E197" s="158" t="s">
        <v>35</v>
      </c>
      <c r="F197" s="159" t="s">
        <v>201</v>
      </c>
      <c r="H197" s="160">
        <v>4</v>
      </c>
      <c r="I197" s="161"/>
      <c r="L197" s="157"/>
      <c r="M197" s="186"/>
      <c r="N197" s="187"/>
      <c r="O197" s="187"/>
      <c r="P197" s="187"/>
      <c r="Q197" s="187"/>
      <c r="R197" s="187"/>
      <c r="S197" s="187"/>
      <c r="T197" s="188"/>
      <c r="AT197" s="158" t="s">
        <v>195</v>
      </c>
      <c r="AU197" s="158" t="s">
        <v>88</v>
      </c>
      <c r="AV197" s="14" t="s">
        <v>193</v>
      </c>
      <c r="AW197" s="14" t="s">
        <v>41</v>
      </c>
      <c r="AX197" s="14" t="s">
        <v>86</v>
      </c>
      <c r="AY197" s="158" t="s">
        <v>187</v>
      </c>
    </row>
    <row r="198" spans="2:51" s="1" customFormat="1" ht="6.95" customHeight="1" x14ac:dyDescent="0.2">
      <c r="B198" s="42"/>
      <c r="C198" s="43"/>
      <c r="D198" s="43"/>
      <c r="E198" s="43"/>
      <c r="F198" s="43"/>
      <c r="G198" s="43"/>
      <c r="H198" s="43"/>
      <c r="I198" s="43"/>
      <c r="J198" s="43"/>
      <c r="K198" s="43"/>
      <c r="L198" s="33"/>
    </row>
  </sheetData>
  <sheetProtection algorithmName="SHA-512" hashValue="uWWsJC471KujQD/R5vHRJSmZnqb+IZema7caQzBpq2UuW3BYcmZifNWRelkSQ4jTujm69uecSIs12XMKofBI0w==" saltValue="DJVBIs99kxGiSTJ4OBHcPU5xlbNIv3jG8HKaD7UM1cLYX8PEI86nZ2Lu2fIs52Z5KZvTH7v9KInU+fIYFDl56Q==" spinCount="100000" sheet="1" objects="1" scenarios="1" formatColumns="0" formatRows="0" autoFilter="0"/>
  <autoFilter ref="C91:K19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104" r:id="rId1"/>
    <hyperlink ref="F117" r:id="rId2"/>
    <hyperlink ref="F138" r:id="rId3"/>
    <hyperlink ref="F140" r:id="rId4"/>
    <hyperlink ref="F143" r:id="rId5"/>
    <hyperlink ref="F154" r:id="rId6"/>
    <hyperlink ref="F162" r:id="rId7"/>
    <hyperlink ref="F167" r:id="rId8"/>
    <hyperlink ref="F178" r:id="rId9"/>
    <hyperlink ref="F186" r:id="rId10"/>
    <hyperlink ref="F191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2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111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1291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155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1292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ROUND((SUM(BE96:BE301)),  2)</f>
        <v>0</v>
      </c>
      <c r="I35" s="94">
        <v>0.21</v>
      </c>
      <c r="J35" s="84">
        <f>ROUND(((SUM(BE96:BE301))*I35),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ROUND((SUM(BF96:BF301)),  2)</f>
        <v>0</v>
      </c>
      <c r="I36" s="94">
        <v>0.15</v>
      </c>
      <c r="J36" s="84">
        <f>ROUND(((SUM(BF96:BF301))*I36),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ROUND((SUM(BG96:BG301)),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ROUND((SUM(BH96:BH301)),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ROUND((SUM(BI96:BI301)),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1291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01 - Zabezpečovací zařízení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28,925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J96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162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hidden="1" customHeight="1" x14ac:dyDescent="0.2">
      <c r="B65" s="108"/>
      <c r="D65" s="109" t="s">
        <v>163</v>
      </c>
      <c r="E65" s="110"/>
      <c r="F65" s="110"/>
      <c r="G65" s="110"/>
      <c r="H65" s="110"/>
      <c r="I65" s="110"/>
      <c r="J65" s="111">
        <f>J161</f>
        <v>0</v>
      </c>
      <c r="L65" s="108"/>
    </row>
    <row r="66" spans="2:12" s="9" customFormat="1" ht="19.899999999999999" hidden="1" customHeight="1" x14ac:dyDescent="0.2">
      <c r="B66" s="108"/>
      <c r="D66" s="109" t="s">
        <v>164</v>
      </c>
      <c r="E66" s="110"/>
      <c r="F66" s="110"/>
      <c r="G66" s="110"/>
      <c r="H66" s="110"/>
      <c r="I66" s="110"/>
      <c r="J66" s="111">
        <f>J187</f>
        <v>0</v>
      </c>
      <c r="L66" s="108"/>
    </row>
    <row r="67" spans="2:12" s="8" customFormat="1" ht="24.95" hidden="1" customHeight="1" x14ac:dyDescent="0.2">
      <c r="B67" s="104"/>
      <c r="D67" s="105" t="s">
        <v>165</v>
      </c>
      <c r="E67" s="106"/>
      <c r="F67" s="106"/>
      <c r="G67" s="106"/>
      <c r="H67" s="106"/>
      <c r="I67" s="106"/>
      <c r="J67" s="107">
        <f>J209</f>
        <v>0</v>
      </c>
      <c r="L67" s="104"/>
    </row>
    <row r="68" spans="2:12" s="9" customFormat="1" ht="19.899999999999999" hidden="1" customHeight="1" x14ac:dyDescent="0.2">
      <c r="B68" s="108"/>
      <c r="D68" s="109" t="s">
        <v>166</v>
      </c>
      <c r="E68" s="110"/>
      <c r="F68" s="110"/>
      <c r="G68" s="110"/>
      <c r="H68" s="110"/>
      <c r="I68" s="110"/>
      <c r="J68" s="111">
        <f>J218</f>
        <v>0</v>
      </c>
      <c r="L68" s="108"/>
    </row>
    <row r="69" spans="2:12" s="9" customFormat="1" ht="19.899999999999999" hidden="1" customHeight="1" x14ac:dyDescent="0.2">
      <c r="B69" s="108"/>
      <c r="D69" s="109" t="s">
        <v>167</v>
      </c>
      <c r="E69" s="110"/>
      <c r="F69" s="110"/>
      <c r="G69" s="110"/>
      <c r="H69" s="110"/>
      <c r="I69" s="110"/>
      <c r="J69" s="111">
        <f>J232</f>
        <v>0</v>
      </c>
      <c r="L69" s="108"/>
    </row>
    <row r="70" spans="2:12" s="9" customFormat="1" ht="19.899999999999999" hidden="1" customHeight="1" x14ac:dyDescent="0.2">
      <c r="B70" s="108"/>
      <c r="D70" s="109" t="s">
        <v>1293</v>
      </c>
      <c r="E70" s="110"/>
      <c r="F70" s="110"/>
      <c r="G70" s="110"/>
      <c r="H70" s="110"/>
      <c r="I70" s="110"/>
      <c r="J70" s="111">
        <f>J238</f>
        <v>0</v>
      </c>
      <c r="L70" s="108"/>
    </row>
    <row r="71" spans="2:12" s="8" customFormat="1" ht="24.95" hidden="1" customHeight="1" x14ac:dyDescent="0.2">
      <c r="B71" s="104"/>
      <c r="D71" s="105" t="s">
        <v>1294</v>
      </c>
      <c r="E71" s="106"/>
      <c r="F71" s="106"/>
      <c r="G71" s="106"/>
      <c r="H71" s="106"/>
      <c r="I71" s="106"/>
      <c r="J71" s="107">
        <f>J247</f>
        <v>0</v>
      </c>
      <c r="L71" s="104"/>
    </row>
    <row r="72" spans="2:12" s="9" customFormat="1" ht="19.899999999999999" hidden="1" customHeight="1" x14ac:dyDescent="0.2">
      <c r="B72" s="108"/>
      <c r="D72" s="109" t="s">
        <v>902</v>
      </c>
      <c r="E72" s="110"/>
      <c r="F72" s="110"/>
      <c r="G72" s="110"/>
      <c r="H72" s="110"/>
      <c r="I72" s="110"/>
      <c r="J72" s="111">
        <f>J272</f>
        <v>0</v>
      </c>
      <c r="L72" s="108"/>
    </row>
    <row r="73" spans="2:12" s="8" customFormat="1" ht="24.95" hidden="1" customHeight="1" x14ac:dyDescent="0.2">
      <c r="B73" s="104"/>
      <c r="D73" s="105" t="s">
        <v>171</v>
      </c>
      <c r="E73" s="106"/>
      <c r="F73" s="106"/>
      <c r="G73" s="106"/>
      <c r="H73" s="106"/>
      <c r="I73" s="106"/>
      <c r="J73" s="107">
        <f>J284</f>
        <v>0</v>
      </c>
      <c r="L73" s="104"/>
    </row>
    <row r="74" spans="2:12" s="8" customFormat="1" ht="24.95" hidden="1" customHeight="1" x14ac:dyDescent="0.2">
      <c r="B74" s="104"/>
      <c r="D74" s="105" t="s">
        <v>172</v>
      </c>
      <c r="E74" s="106"/>
      <c r="F74" s="106"/>
      <c r="G74" s="106"/>
      <c r="H74" s="106"/>
      <c r="I74" s="106"/>
      <c r="J74" s="107">
        <f>J290</f>
        <v>0</v>
      </c>
      <c r="L74" s="104"/>
    </row>
    <row r="75" spans="2:12" s="1" customFormat="1" ht="21.75" hidden="1" customHeight="1" x14ac:dyDescent="0.2">
      <c r="B75" s="33"/>
      <c r="L75" s="33"/>
    </row>
    <row r="76" spans="2:12" s="1" customFormat="1" ht="6.95" hidden="1" customHeight="1" x14ac:dyDescent="0.2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77" spans="2:12" hidden="1" x14ac:dyDescent="0.2"/>
    <row r="78" spans="2:12" hidden="1" x14ac:dyDescent="0.2"/>
    <row r="79" spans="2:12" hidden="1" x14ac:dyDescent="0.2"/>
    <row r="80" spans="2:12" s="1" customFormat="1" ht="6.95" customHeight="1" x14ac:dyDescent="0.2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 x14ac:dyDescent="0.2">
      <c r="B81" s="33"/>
      <c r="C81" s="21" t="s">
        <v>173</v>
      </c>
      <c r="L81" s="33"/>
    </row>
    <row r="82" spans="2:63" s="1" customFormat="1" ht="6.95" customHeight="1" x14ac:dyDescent="0.2">
      <c r="B82" s="33"/>
      <c r="L82" s="33"/>
    </row>
    <row r="83" spans="2:63" s="1" customFormat="1" ht="12" customHeight="1" x14ac:dyDescent="0.2">
      <c r="B83" s="33"/>
      <c r="C83" s="27" t="s">
        <v>16</v>
      </c>
      <c r="L83" s="33"/>
    </row>
    <row r="84" spans="2:63" s="1" customFormat="1" ht="16.5" customHeight="1" x14ac:dyDescent="0.2">
      <c r="B84" s="33"/>
      <c r="E84" s="250" t="str">
        <f>E7</f>
        <v>Oprava PZS v úseku Rožďalovice - Nemyčeves</v>
      </c>
      <c r="F84" s="251"/>
      <c r="G84" s="251"/>
      <c r="H84" s="251"/>
      <c r="L84" s="33"/>
    </row>
    <row r="85" spans="2:63" ht="12" customHeight="1" x14ac:dyDescent="0.2">
      <c r="B85" s="20"/>
      <c r="C85" s="27" t="s">
        <v>152</v>
      </c>
      <c r="L85" s="20"/>
    </row>
    <row r="86" spans="2:63" s="1" customFormat="1" ht="16.5" customHeight="1" x14ac:dyDescent="0.2">
      <c r="B86" s="33"/>
      <c r="E86" s="250" t="s">
        <v>1291</v>
      </c>
      <c r="F86" s="249"/>
      <c r="G86" s="249"/>
      <c r="H86" s="249"/>
      <c r="L86" s="33"/>
    </row>
    <row r="87" spans="2:63" s="1" customFormat="1" ht="12" customHeight="1" x14ac:dyDescent="0.2">
      <c r="B87" s="33"/>
      <c r="C87" s="27" t="s">
        <v>154</v>
      </c>
      <c r="L87" s="33"/>
    </row>
    <row r="88" spans="2:63" s="1" customFormat="1" ht="16.5" customHeight="1" x14ac:dyDescent="0.2">
      <c r="B88" s="33"/>
      <c r="E88" s="246" t="str">
        <f>E11</f>
        <v>01 - Zabezpečovací zařízení</v>
      </c>
      <c r="F88" s="249"/>
      <c r="G88" s="249"/>
      <c r="H88" s="249"/>
      <c r="L88" s="33"/>
    </row>
    <row r="89" spans="2:63" s="1" customFormat="1" ht="6.95" customHeight="1" x14ac:dyDescent="0.2">
      <c r="B89" s="33"/>
      <c r="L89" s="33"/>
    </row>
    <row r="90" spans="2:63" s="1" customFormat="1" ht="12" customHeight="1" x14ac:dyDescent="0.2">
      <c r="B90" s="33"/>
      <c r="C90" s="27" t="s">
        <v>22</v>
      </c>
      <c r="F90" s="25" t="str">
        <f>F14</f>
        <v>PZS v km 28,925</v>
      </c>
      <c r="I90" s="27" t="s">
        <v>24</v>
      </c>
      <c r="J90" s="50" t="str">
        <f>IF(J14="","",J14)</f>
        <v>28. 2. 2023</v>
      </c>
      <c r="L90" s="33"/>
    </row>
    <row r="91" spans="2:63" s="1" customFormat="1" ht="6.95" customHeight="1" x14ac:dyDescent="0.2">
      <c r="B91" s="33"/>
      <c r="L91" s="33"/>
    </row>
    <row r="92" spans="2:63" s="1" customFormat="1" ht="15.2" customHeight="1" x14ac:dyDescent="0.2">
      <c r="B92" s="33"/>
      <c r="C92" s="27" t="s">
        <v>30</v>
      </c>
      <c r="F92" s="25" t="str">
        <f>E17</f>
        <v>Správa železnic, státní organizace</v>
      </c>
      <c r="I92" s="27" t="s">
        <v>38</v>
      </c>
      <c r="J92" s="31" t="str">
        <f>E23</f>
        <v>Signal Projekt s.r.o.</v>
      </c>
      <c r="L92" s="33"/>
    </row>
    <row r="93" spans="2:63" s="1" customFormat="1" ht="15.2" customHeight="1" x14ac:dyDescent="0.2">
      <c r="B93" s="33"/>
      <c r="C93" s="27" t="s">
        <v>36</v>
      </c>
      <c r="F93" s="25" t="str">
        <f>IF(E20="","",E20)</f>
        <v>Vyplň údaj</v>
      </c>
      <c r="I93" s="27" t="s">
        <v>42</v>
      </c>
      <c r="J93" s="31" t="str">
        <f>E26</f>
        <v>Signal Projekt s.r.o.</v>
      </c>
      <c r="L93" s="33"/>
    </row>
    <row r="94" spans="2:63" s="1" customFormat="1" ht="10.35" customHeight="1" x14ac:dyDescent="0.2">
      <c r="B94" s="33"/>
      <c r="L94" s="33"/>
    </row>
    <row r="95" spans="2:63" s="10" customFormat="1" ht="29.25" customHeight="1" x14ac:dyDescent="0.2">
      <c r="B95" s="112"/>
      <c r="C95" s="113" t="s">
        <v>174</v>
      </c>
      <c r="D95" s="114" t="s">
        <v>64</v>
      </c>
      <c r="E95" s="114" t="s">
        <v>60</v>
      </c>
      <c r="F95" s="114" t="s">
        <v>61</v>
      </c>
      <c r="G95" s="114" t="s">
        <v>175</v>
      </c>
      <c r="H95" s="114" t="s">
        <v>176</v>
      </c>
      <c r="I95" s="114" t="s">
        <v>177</v>
      </c>
      <c r="J95" s="114" t="s">
        <v>160</v>
      </c>
      <c r="K95" s="115" t="s">
        <v>178</v>
      </c>
      <c r="L95" s="112"/>
      <c r="M95" s="57" t="s">
        <v>35</v>
      </c>
      <c r="N95" s="58" t="s">
        <v>49</v>
      </c>
      <c r="O95" s="58" t="s">
        <v>179</v>
      </c>
      <c r="P95" s="58" t="s">
        <v>180</v>
      </c>
      <c r="Q95" s="58" t="s">
        <v>181</v>
      </c>
      <c r="R95" s="58" t="s">
        <v>182</v>
      </c>
      <c r="S95" s="58" t="s">
        <v>183</v>
      </c>
      <c r="T95" s="59" t="s">
        <v>184</v>
      </c>
    </row>
    <row r="96" spans="2:63" s="1" customFormat="1" ht="22.9" customHeight="1" x14ac:dyDescent="0.25">
      <c r="B96" s="33"/>
      <c r="C96" s="62" t="s">
        <v>185</v>
      </c>
      <c r="J96" s="116">
        <f>BK96</f>
        <v>0</v>
      </c>
      <c r="L96" s="33"/>
      <c r="M96" s="60"/>
      <c r="N96" s="51"/>
      <c r="O96" s="51"/>
      <c r="P96" s="117">
        <f>P97+P209+P247+P284+P290</f>
        <v>0</v>
      </c>
      <c r="Q96" s="51"/>
      <c r="R96" s="117">
        <f>R97+R209+R247+R284+R290</f>
        <v>0</v>
      </c>
      <c r="S96" s="51"/>
      <c r="T96" s="118">
        <f>T97+T209+T247+T284+T290</f>
        <v>0</v>
      </c>
      <c r="AT96" s="17" t="s">
        <v>78</v>
      </c>
      <c r="AU96" s="17" t="s">
        <v>161</v>
      </c>
      <c r="BK96" s="119">
        <f>BK97+BK209+BK247+BK284+BK290</f>
        <v>0</v>
      </c>
    </row>
    <row r="97" spans="2:65" s="11" customFormat="1" ht="25.9" customHeight="1" x14ac:dyDescent="0.2">
      <c r="B97" s="120"/>
      <c r="D97" s="121" t="s">
        <v>78</v>
      </c>
      <c r="E97" s="122" t="s">
        <v>90</v>
      </c>
      <c r="F97" s="122" t="s">
        <v>186</v>
      </c>
      <c r="I97" s="123"/>
      <c r="J97" s="124">
        <f>BK97</f>
        <v>0</v>
      </c>
      <c r="L97" s="120"/>
      <c r="M97" s="125"/>
      <c r="P97" s="126">
        <f>P98+SUM(P99:P161)+P187</f>
        <v>0</v>
      </c>
      <c r="R97" s="126">
        <f>R98+SUM(R99:R161)+R187</f>
        <v>0</v>
      </c>
      <c r="T97" s="127">
        <f>T98+SUM(T99:T161)+T187</f>
        <v>0</v>
      </c>
      <c r="AR97" s="121" t="s">
        <v>86</v>
      </c>
      <c r="AT97" s="128" t="s">
        <v>78</v>
      </c>
      <c r="AU97" s="128" t="s">
        <v>79</v>
      </c>
      <c r="AY97" s="121" t="s">
        <v>187</v>
      </c>
      <c r="BK97" s="129">
        <f>BK98+SUM(BK99:BK161)+BK187</f>
        <v>0</v>
      </c>
    </row>
    <row r="98" spans="2:65" s="1" customFormat="1" ht="55.5" customHeight="1" x14ac:dyDescent="0.2">
      <c r="B98" s="33"/>
      <c r="C98" s="130" t="s">
        <v>86</v>
      </c>
      <c r="D98" s="130" t="s">
        <v>188</v>
      </c>
      <c r="E98" s="131" t="s">
        <v>189</v>
      </c>
      <c r="F98" s="132" t="s">
        <v>190</v>
      </c>
      <c r="G98" s="133" t="s">
        <v>191</v>
      </c>
      <c r="H98" s="134">
        <v>70</v>
      </c>
      <c r="I98" s="135"/>
      <c r="J98" s="136">
        <f>ROUND(I98*H98,2)</f>
        <v>0</v>
      </c>
      <c r="K98" s="132" t="s">
        <v>192</v>
      </c>
      <c r="L98" s="33"/>
      <c r="M98" s="137" t="s">
        <v>35</v>
      </c>
      <c r="N98" s="138" t="s">
        <v>50</v>
      </c>
      <c r="P98" s="139">
        <f>O98*H98</f>
        <v>0</v>
      </c>
      <c r="Q98" s="139">
        <v>0</v>
      </c>
      <c r="R98" s="139">
        <f>Q98*H98</f>
        <v>0</v>
      </c>
      <c r="S98" s="139">
        <v>0</v>
      </c>
      <c r="T98" s="140">
        <f>S98*H98</f>
        <v>0</v>
      </c>
      <c r="AR98" s="141" t="s">
        <v>193</v>
      </c>
      <c r="AT98" s="141" t="s">
        <v>188</v>
      </c>
      <c r="AU98" s="141" t="s">
        <v>86</v>
      </c>
      <c r="AY98" s="17" t="s">
        <v>187</v>
      </c>
      <c r="BE98" s="142">
        <f>IF(N98="základní",J98,0)</f>
        <v>0</v>
      </c>
      <c r="BF98" s="142">
        <f>IF(N98="snížená",J98,0)</f>
        <v>0</v>
      </c>
      <c r="BG98" s="142">
        <f>IF(N98="zákl. přenesená",J98,0)</f>
        <v>0</v>
      </c>
      <c r="BH98" s="142">
        <f>IF(N98="sníž. přenesená",J98,0)</f>
        <v>0</v>
      </c>
      <c r="BI98" s="142">
        <f>IF(N98="nulová",J98,0)</f>
        <v>0</v>
      </c>
      <c r="BJ98" s="17" t="s">
        <v>86</v>
      </c>
      <c r="BK98" s="142">
        <f>ROUND(I98*H98,2)</f>
        <v>0</v>
      </c>
      <c r="BL98" s="17" t="s">
        <v>193</v>
      </c>
      <c r="BM98" s="141" t="s">
        <v>1295</v>
      </c>
    </row>
    <row r="99" spans="2:65" s="12" customFormat="1" x14ac:dyDescent="0.2">
      <c r="B99" s="143"/>
      <c r="D99" s="144" t="s">
        <v>195</v>
      </c>
      <c r="E99" s="145" t="s">
        <v>35</v>
      </c>
      <c r="F99" s="146" t="s">
        <v>1296</v>
      </c>
      <c r="H99" s="145" t="s">
        <v>35</v>
      </c>
      <c r="I99" s="147"/>
      <c r="L99" s="143"/>
      <c r="M99" s="148"/>
      <c r="T99" s="149"/>
      <c r="AT99" s="145" t="s">
        <v>195</v>
      </c>
      <c r="AU99" s="145" t="s">
        <v>86</v>
      </c>
      <c r="AV99" s="12" t="s">
        <v>86</v>
      </c>
      <c r="AW99" s="12" t="s">
        <v>41</v>
      </c>
      <c r="AX99" s="12" t="s">
        <v>79</v>
      </c>
      <c r="AY99" s="145" t="s">
        <v>187</v>
      </c>
    </row>
    <row r="100" spans="2:65" s="12" customFormat="1" x14ac:dyDescent="0.2">
      <c r="B100" s="143"/>
      <c r="D100" s="144" t="s">
        <v>195</v>
      </c>
      <c r="E100" s="145" t="s">
        <v>35</v>
      </c>
      <c r="F100" s="146" t="s">
        <v>199</v>
      </c>
      <c r="H100" s="145" t="s">
        <v>35</v>
      </c>
      <c r="I100" s="147"/>
      <c r="L100" s="143"/>
      <c r="M100" s="148"/>
      <c r="T100" s="149"/>
      <c r="AT100" s="145" t="s">
        <v>195</v>
      </c>
      <c r="AU100" s="145" t="s">
        <v>86</v>
      </c>
      <c r="AV100" s="12" t="s">
        <v>86</v>
      </c>
      <c r="AW100" s="12" t="s">
        <v>41</v>
      </c>
      <c r="AX100" s="12" t="s">
        <v>79</v>
      </c>
      <c r="AY100" s="145" t="s">
        <v>187</v>
      </c>
    </row>
    <row r="101" spans="2:65" s="13" customFormat="1" x14ac:dyDescent="0.2">
      <c r="B101" s="150"/>
      <c r="D101" s="144" t="s">
        <v>195</v>
      </c>
      <c r="E101" s="151" t="s">
        <v>35</v>
      </c>
      <c r="F101" s="152" t="s">
        <v>8</v>
      </c>
      <c r="H101" s="153">
        <v>15</v>
      </c>
      <c r="I101" s="154"/>
      <c r="L101" s="150"/>
      <c r="M101" s="155"/>
      <c r="T101" s="156"/>
      <c r="AT101" s="151" t="s">
        <v>195</v>
      </c>
      <c r="AU101" s="151" t="s">
        <v>86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65" s="12" customFormat="1" x14ac:dyDescent="0.2">
      <c r="B102" s="143"/>
      <c r="D102" s="144" t="s">
        <v>195</v>
      </c>
      <c r="E102" s="145" t="s">
        <v>35</v>
      </c>
      <c r="F102" s="146" t="s">
        <v>905</v>
      </c>
      <c r="H102" s="145" t="s">
        <v>35</v>
      </c>
      <c r="I102" s="147"/>
      <c r="L102" s="143"/>
      <c r="M102" s="148"/>
      <c r="T102" s="149"/>
      <c r="AT102" s="145" t="s">
        <v>195</v>
      </c>
      <c r="AU102" s="145" t="s">
        <v>86</v>
      </c>
      <c r="AV102" s="12" t="s">
        <v>86</v>
      </c>
      <c r="AW102" s="12" t="s">
        <v>41</v>
      </c>
      <c r="AX102" s="12" t="s">
        <v>79</v>
      </c>
      <c r="AY102" s="145" t="s">
        <v>187</v>
      </c>
    </row>
    <row r="103" spans="2:65" s="13" customFormat="1" x14ac:dyDescent="0.2">
      <c r="B103" s="150"/>
      <c r="D103" s="144" t="s">
        <v>195</v>
      </c>
      <c r="E103" s="151" t="s">
        <v>35</v>
      </c>
      <c r="F103" s="152" t="s">
        <v>1297</v>
      </c>
      <c r="H103" s="153">
        <v>55</v>
      </c>
      <c r="I103" s="154"/>
      <c r="L103" s="150"/>
      <c r="M103" s="155"/>
      <c r="T103" s="156"/>
      <c r="AT103" s="151" t="s">
        <v>195</v>
      </c>
      <c r="AU103" s="151" t="s">
        <v>86</v>
      </c>
      <c r="AV103" s="13" t="s">
        <v>88</v>
      </c>
      <c r="AW103" s="13" t="s">
        <v>41</v>
      </c>
      <c r="AX103" s="13" t="s">
        <v>79</v>
      </c>
      <c r="AY103" s="151" t="s">
        <v>187</v>
      </c>
    </row>
    <row r="104" spans="2:65" s="14" customFormat="1" x14ac:dyDescent="0.2">
      <c r="B104" s="157"/>
      <c r="D104" s="144" t="s">
        <v>195</v>
      </c>
      <c r="E104" s="158" t="s">
        <v>35</v>
      </c>
      <c r="F104" s="159" t="s">
        <v>201</v>
      </c>
      <c r="H104" s="160">
        <v>70</v>
      </c>
      <c r="I104" s="161"/>
      <c r="L104" s="157"/>
      <c r="M104" s="162"/>
      <c r="T104" s="163"/>
      <c r="AT104" s="158" t="s">
        <v>195</v>
      </c>
      <c r="AU104" s="158" t="s">
        <v>86</v>
      </c>
      <c r="AV104" s="14" t="s">
        <v>193</v>
      </c>
      <c r="AW104" s="14" t="s">
        <v>41</v>
      </c>
      <c r="AX104" s="14" t="s">
        <v>86</v>
      </c>
      <c r="AY104" s="158" t="s">
        <v>187</v>
      </c>
    </row>
    <row r="105" spans="2:65" s="1" customFormat="1" ht="49.15" customHeight="1" x14ac:dyDescent="0.2">
      <c r="B105" s="33"/>
      <c r="C105" s="130" t="s">
        <v>88</v>
      </c>
      <c r="D105" s="130" t="s">
        <v>188</v>
      </c>
      <c r="E105" s="131" t="s">
        <v>208</v>
      </c>
      <c r="F105" s="132" t="s">
        <v>209</v>
      </c>
      <c r="G105" s="133" t="s">
        <v>204</v>
      </c>
      <c r="H105" s="134">
        <v>9</v>
      </c>
      <c r="I105" s="135"/>
      <c r="J105" s="136">
        <f>ROUND(I105*H105,2)</f>
        <v>0</v>
      </c>
      <c r="K105" s="132" t="s">
        <v>192</v>
      </c>
      <c r="L105" s="33"/>
      <c r="M105" s="137" t="s">
        <v>35</v>
      </c>
      <c r="N105" s="138" t="s">
        <v>50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205</v>
      </c>
      <c r="AT105" s="141" t="s">
        <v>188</v>
      </c>
      <c r="AU105" s="141" t="s">
        <v>86</v>
      </c>
      <c r="AY105" s="17" t="s">
        <v>187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7" t="s">
        <v>86</v>
      </c>
      <c r="BK105" s="142">
        <f>ROUND(I105*H105,2)</f>
        <v>0</v>
      </c>
      <c r="BL105" s="17" t="s">
        <v>205</v>
      </c>
      <c r="BM105" s="141" t="s">
        <v>1298</v>
      </c>
    </row>
    <row r="106" spans="2:65" s="12" customFormat="1" x14ac:dyDescent="0.2">
      <c r="B106" s="143"/>
      <c r="D106" s="144" t="s">
        <v>195</v>
      </c>
      <c r="E106" s="145" t="s">
        <v>35</v>
      </c>
      <c r="F106" s="146" t="s">
        <v>324</v>
      </c>
      <c r="H106" s="145" t="s">
        <v>35</v>
      </c>
      <c r="I106" s="147"/>
      <c r="L106" s="143"/>
      <c r="M106" s="148"/>
      <c r="T106" s="149"/>
      <c r="AT106" s="145" t="s">
        <v>195</v>
      </c>
      <c r="AU106" s="145" t="s">
        <v>86</v>
      </c>
      <c r="AV106" s="12" t="s">
        <v>86</v>
      </c>
      <c r="AW106" s="12" t="s">
        <v>41</v>
      </c>
      <c r="AX106" s="12" t="s">
        <v>79</v>
      </c>
      <c r="AY106" s="145" t="s">
        <v>187</v>
      </c>
    </row>
    <row r="107" spans="2:65" s="12" customFormat="1" x14ac:dyDescent="0.2">
      <c r="B107" s="143"/>
      <c r="D107" s="144" t="s">
        <v>195</v>
      </c>
      <c r="E107" s="145" t="s">
        <v>35</v>
      </c>
      <c r="F107" s="146" t="s">
        <v>1299</v>
      </c>
      <c r="H107" s="145" t="s">
        <v>35</v>
      </c>
      <c r="I107" s="147"/>
      <c r="L107" s="143"/>
      <c r="M107" s="148"/>
      <c r="T107" s="149"/>
      <c r="AT107" s="145" t="s">
        <v>195</v>
      </c>
      <c r="AU107" s="145" t="s">
        <v>86</v>
      </c>
      <c r="AV107" s="12" t="s">
        <v>86</v>
      </c>
      <c r="AW107" s="12" t="s">
        <v>41</v>
      </c>
      <c r="AX107" s="12" t="s">
        <v>79</v>
      </c>
      <c r="AY107" s="145" t="s">
        <v>187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207</v>
      </c>
      <c r="H108" s="153">
        <v>3</v>
      </c>
      <c r="I108" s="154"/>
      <c r="L108" s="150"/>
      <c r="M108" s="155"/>
      <c r="T108" s="156"/>
      <c r="AT108" s="151" t="s">
        <v>195</v>
      </c>
      <c r="AU108" s="151" t="s">
        <v>86</v>
      </c>
      <c r="AV108" s="13" t="s">
        <v>88</v>
      </c>
      <c r="AW108" s="13" t="s">
        <v>41</v>
      </c>
      <c r="AX108" s="13" t="s">
        <v>79</v>
      </c>
      <c r="AY108" s="151" t="s">
        <v>187</v>
      </c>
    </row>
    <row r="109" spans="2:65" s="12" customFormat="1" x14ac:dyDescent="0.2">
      <c r="B109" s="143"/>
      <c r="D109" s="144" t="s">
        <v>195</v>
      </c>
      <c r="E109" s="145" t="s">
        <v>35</v>
      </c>
      <c r="F109" s="146" t="s">
        <v>199</v>
      </c>
      <c r="H109" s="145" t="s">
        <v>35</v>
      </c>
      <c r="I109" s="147"/>
      <c r="L109" s="143"/>
      <c r="M109" s="148"/>
      <c r="T109" s="149"/>
      <c r="AT109" s="145" t="s">
        <v>195</v>
      </c>
      <c r="AU109" s="145" t="s">
        <v>86</v>
      </c>
      <c r="AV109" s="12" t="s">
        <v>86</v>
      </c>
      <c r="AW109" s="12" t="s">
        <v>41</v>
      </c>
      <c r="AX109" s="12" t="s">
        <v>79</v>
      </c>
      <c r="AY109" s="145" t="s">
        <v>187</v>
      </c>
    </row>
    <row r="110" spans="2:65" s="13" customFormat="1" x14ac:dyDescent="0.2">
      <c r="B110" s="150"/>
      <c r="D110" s="144" t="s">
        <v>195</v>
      </c>
      <c r="E110" s="151" t="s">
        <v>35</v>
      </c>
      <c r="F110" s="152" t="s">
        <v>88</v>
      </c>
      <c r="H110" s="153">
        <v>2</v>
      </c>
      <c r="I110" s="154"/>
      <c r="L110" s="150"/>
      <c r="M110" s="155"/>
      <c r="T110" s="156"/>
      <c r="AT110" s="151" t="s">
        <v>195</v>
      </c>
      <c r="AU110" s="151" t="s">
        <v>86</v>
      </c>
      <c r="AV110" s="13" t="s">
        <v>88</v>
      </c>
      <c r="AW110" s="13" t="s">
        <v>41</v>
      </c>
      <c r="AX110" s="13" t="s">
        <v>79</v>
      </c>
      <c r="AY110" s="151" t="s">
        <v>187</v>
      </c>
    </row>
    <row r="111" spans="2:65" s="12" customFormat="1" x14ac:dyDescent="0.2">
      <c r="B111" s="143"/>
      <c r="D111" s="144" t="s">
        <v>195</v>
      </c>
      <c r="E111" s="145" t="s">
        <v>35</v>
      </c>
      <c r="F111" s="146" t="s">
        <v>905</v>
      </c>
      <c r="H111" s="145" t="s">
        <v>35</v>
      </c>
      <c r="I111" s="147"/>
      <c r="L111" s="143"/>
      <c r="M111" s="148"/>
      <c r="T111" s="149"/>
      <c r="AT111" s="145" t="s">
        <v>195</v>
      </c>
      <c r="AU111" s="145" t="s">
        <v>86</v>
      </c>
      <c r="AV111" s="12" t="s">
        <v>86</v>
      </c>
      <c r="AW111" s="12" t="s">
        <v>41</v>
      </c>
      <c r="AX111" s="12" t="s">
        <v>79</v>
      </c>
      <c r="AY111" s="145" t="s">
        <v>187</v>
      </c>
    </row>
    <row r="112" spans="2:65" s="13" customFormat="1" x14ac:dyDescent="0.2">
      <c r="B112" s="150"/>
      <c r="D112" s="144" t="s">
        <v>195</v>
      </c>
      <c r="E112" s="151" t="s">
        <v>35</v>
      </c>
      <c r="F112" s="152" t="s">
        <v>193</v>
      </c>
      <c r="H112" s="153">
        <v>4</v>
      </c>
      <c r="I112" s="154"/>
      <c r="L112" s="150"/>
      <c r="M112" s="155"/>
      <c r="T112" s="156"/>
      <c r="AT112" s="151" t="s">
        <v>195</v>
      </c>
      <c r="AU112" s="151" t="s">
        <v>86</v>
      </c>
      <c r="AV112" s="13" t="s">
        <v>88</v>
      </c>
      <c r="AW112" s="13" t="s">
        <v>41</v>
      </c>
      <c r="AX112" s="13" t="s">
        <v>79</v>
      </c>
      <c r="AY112" s="151" t="s">
        <v>187</v>
      </c>
    </row>
    <row r="113" spans="2:65" s="14" customFormat="1" x14ac:dyDescent="0.2">
      <c r="B113" s="157"/>
      <c r="D113" s="144" t="s">
        <v>195</v>
      </c>
      <c r="E113" s="158" t="s">
        <v>35</v>
      </c>
      <c r="F113" s="159" t="s">
        <v>201</v>
      </c>
      <c r="H113" s="160">
        <v>9</v>
      </c>
      <c r="I113" s="161"/>
      <c r="L113" s="157"/>
      <c r="M113" s="162"/>
      <c r="T113" s="163"/>
      <c r="AT113" s="158" t="s">
        <v>195</v>
      </c>
      <c r="AU113" s="158" t="s">
        <v>86</v>
      </c>
      <c r="AV113" s="14" t="s">
        <v>193</v>
      </c>
      <c r="AW113" s="14" t="s">
        <v>41</v>
      </c>
      <c r="AX113" s="14" t="s">
        <v>86</v>
      </c>
      <c r="AY113" s="158" t="s">
        <v>187</v>
      </c>
    </row>
    <row r="114" spans="2:65" s="1" customFormat="1" ht="21.75" customHeight="1" x14ac:dyDescent="0.2">
      <c r="B114" s="33"/>
      <c r="C114" s="164" t="s">
        <v>207</v>
      </c>
      <c r="D114" s="164" t="s">
        <v>213</v>
      </c>
      <c r="E114" s="165" t="s">
        <v>220</v>
      </c>
      <c r="F114" s="166" t="s">
        <v>221</v>
      </c>
      <c r="G114" s="167" t="s">
        <v>191</v>
      </c>
      <c r="H114" s="168">
        <v>15</v>
      </c>
      <c r="I114" s="169"/>
      <c r="J114" s="170">
        <f>ROUND(I114*H114,2)</f>
        <v>0</v>
      </c>
      <c r="K114" s="166" t="s">
        <v>192</v>
      </c>
      <c r="L114" s="171"/>
      <c r="M114" s="172" t="s">
        <v>35</v>
      </c>
      <c r="N114" s="173" t="s">
        <v>50</v>
      </c>
      <c r="P114" s="139">
        <f>O114*H114</f>
        <v>0</v>
      </c>
      <c r="Q114" s="139">
        <v>0</v>
      </c>
      <c r="R114" s="139">
        <f>Q114*H114</f>
        <v>0</v>
      </c>
      <c r="S114" s="139">
        <v>0</v>
      </c>
      <c r="T114" s="140">
        <f>S114*H114</f>
        <v>0</v>
      </c>
      <c r="AR114" s="141" t="s">
        <v>216</v>
      </c>
      <c r="AT114" s="141" t="s">
        <v>213</v>
      </c>
      <c r="AU114" s="141" t="s">
        <v>86</v>
      </c>
      <c r="AY114" s="17" t="s">
        <v>187</v>
      </c>
      <c r="BE114" s="142">
        <f>IF(N114="základní",J114,0)</f>
        <v>0</v>
      </c>
      <c r="BF114" s="142">
        <f>IF(N114="snížená",J114,0)</f>
        <v>0</v>
      </c>
      <c r="BG114" s="142">
        <f>IF(N114="zákl. přenesená",J114,0)</f>
        <v>0</v>
      </c>
      <c r="BH114" s="142">
        <f>IF(N114="sníž. přenesená",J114,0)</f>
        <v>0</v>
      </c>
      <c r="BI114" s="142">
        <f>IF(N114="nulová",J114,0)</f>
        <v>0</v>
      </c>
      <c r="BJ114" s="17" t="s">
        <v>86</v>
      </c>
      <c r="BK114" s="142">
        <f>ROUND(I114*H114,2)</f>
        <v>0</v>
      </c>
      <c r="BL114" s="17" t="s">
        <v>217</v>
      </c>
      <c r="BM114" s="141" t="s">
        <v>1300</v>
      </c>
    </row>
    <row r="115" spans="2:65" s="12" customFormat="1" x14ac:dyDescent="0.2">
      <c r="B115" s="143"/>
      <c r="D115" s="144" t="s">
        <v>195</v>
      </c>
      <c r="E115" s="145" t="s">
        <v>35</v>
      </c>
      <c r="F115" s="146" t="s">
        <v>1296</v>
      </c>
      <c r="H115" s="145" t="s">
        <v>35</v>
      </c>
      <c r="I115" s="147"/>
      <c r="L115" s="143"/>
      <c r="M115" s="148"/>
      <c r="T115" s="149"/>
      <c r="AT115" s="145" t="s">
        <v>195</v>
      </c>
      <c r="AU115" s="145" t="s">
        <v>86</v>
      </c>
      <c r="AV115" s="12" t="s">
        <v>86</v>
      </c>
      <c r="AW115" s="12" t="s">
        <v>41</v>
      </c>
      <c r="AX115" s="12" t="s">
        <v>79</v>
      </c>
      <c r="AY115" s="145" t="s">
        <v>187</v>
      </c>
    </row>
    <row r="116" spans="2:65" s="13" customFormat="1" x14ac:dyDescent="0.2">
      <c r="B116" s="150"/>
      <c r="D116" s="144" t="s">
        <v>195</v>
      </c>
      <c r="E116" s="151" t="s">
        <v>35</v>
      </c>
      <c r="F116" s="152" t="s">
        <v>8</v>
      </c>
      <c r="H116" s="153">
        <v>15</v>
      </c>
      <c r="I116" s="154"/>
      <c r="L116" s="150"/>
      <c r="M116" s="155"/>
      <c r="T116" s="156"/>
      <c r="AT116" s="151" t="s">
        <v>195</v>
      </c>
      <c r="AU116" s="151" t="s">
        <v>86</v>
      </c>
      <c r="AV116" s="13" t="s">
        <v>88</v>
      </c>
      <c r="AW116" s="13" t="s">
        <v>41</v>
      </c>
      <c r="AX116" s="13" t="s">
        <v>79</v>
      </c>
      <c r="AY116" s="151" t="s">
        <v>187</v>
      </c>
    </row>
    <row r="117" spans="2:65" s="14" customFormat="1" x14ac:dyDescent="0.2">
      <c r="B117" s="157"/>
      <c r="D117" s="144" t="s">
        <v>195</v>
      </c>
      <c r="E117" s="158" t="s">
        <v>35</v>
      </c>
      <c r="F117" s="159" t="s">
        <v>201</v>
      </c>
      <c r="H117" s="160">
        <v>15</v>
      </c>
      <c r="I117" s="161"/>
      <c r="L117" s="157"/>
      <c r="M117" s="162"/>
      <c r="T117" s="163"/>
      <c r="AT117" s="158" t="s">
        <v>195</v>
      </c>
      <c r="AU117" s="158" t="s">
        <v>86</v>
      </c>
      <c r="AV117" s="14" t="s">
        <v>193</v>
      </c>
      <c r="AW117" s="14" t="s">
        <v>41</v>
      </c>
      <c r="AX117" s="14" t="s">
        <v>86</v>
      </c>
      <c r="AY117" s="158" t="s">
        <v>187</v>
      </c>
    </row>
    <row r="118" spans="2:65" s="1" customFormat="1" ht="16.5" customHeight="1" x14ac:dyDescent="0.2">
      <c r="B118" s="33"/>
      <c r="C118" s="164" t="s">
        <v>193</v>
      </c>
      <c r="D118" s="164" t="s">
        <v>213</v>
      </c>
      <c r="E118" s="165" t="s">
        <v>224</v>
      </c>
      <c r="F118" s="166" t="s">
        <v>225</v>
      </c>
      <c r="G118" s="167" t="s">
        <v>191</v>
      </c>
      <c r="H118" s="168">
        <v>55</v>
      </c>
      <c r="I118" s="169"/>
      <c r="J118" s="170">
        <f>ROUND(I118*H118,2)</f>
        <v>0</v>
      </c>
      <c r="K118" s="166" t="s">
        <v>192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0</v>
      </c>
      <c r="R118" s="139">
        <f>Q118*H118</f>
        <v>0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86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1301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196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86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3" customFormat="1" x14ac:dyDescent="0.2">
      <c r="B120" s="150"/>
      <c r="D120" s="144" t="s">
        <v>195</v>
      </c>
      <c r="E120" s="151" t="s">
        <v>35</v>
      </c>
      <c r="F120" s="152" t="s">
        <v>1297</v>
      </c>
      <c r="H120" s="153">
        <v>55</v>
      </c>
      <c r="I120" s="154"/>
      <c r="L120" s="150"/>
      <c r="M120" s="155"/>
      <c r="T120" s="156"/>
      <c r="AT120" s="151" t="s">
        <v>195</v>
      </c>
      <c r="AU120" s="151" t="s">
        <v>86</v>
      </c>
      <c r="AV120" s="13" t="s">
        <v>88</v>
      </c>
      <c r="AW120" s="13" t="s">
        <v>41</v>
      </c>
      <c r="AX120" s="13" t="s">
        <v>79</v>
      </c>
      <c r="AY120" s="151" t="s">
        <v>187</v>
      </c>
    </row>
    <row r="121" spans="2:65" s="14" customFormat="1" x14ac:dyDescent="0.2">
      <c r="B121" s="157"/>
      <c r="D121" s="144" t="s">
        <v>195</v>
      </c>
      <c r="E121" s="158" t="s">
        <v>35</v>
      </c>
      <c r="F121" s="159" t="s">
        <v>201</v>
      </c>
      <c r="H121" s="160">
        <v>55</v>
      </c>
      <c r="I121" s="161"/>
      <c r="L121" s="157"/>
      <c r="M121" s="162"/>
      <c r="T121" s="163"/>
      <c r="AT121" s="158" t="s">
        <v>195</v>
      </c>
      <c r="AU121" s="158" t="s">
        <v>86</v>
      </c>
      <c r="AV121" s="14" t="s">
        <v>193</v>
      </c>
      <c r="AW121" s="14" t="s">
        <v>41</v>
      </c>
      <c r="AX121" s="14" t="s">
        <v>86</v>
      </c>
      <c r="AY121" s="158" t="s">
        <v>187</v>
      </c>
    </row>
    <row r="122" spans="2:65" s="1" customFormat="1" ht="55.5" customHeight="1" x14ac:dyDescent="0.2">
      <c r="B122" s="33"/>
      <c r="C122" s="130" t="s">
        <v>219</v>
      </c>
      <c r="D122" s="130" t="s">
        <v>188</v>
      </c>
      <c r="E122" s="131" t="s">
        <v>228</v>
      </c>
      <c r="F122" s="132" t="s">
        <v>229</v>
      </c>
      <c r="G122" s="133" t="s">
        <v>191</v>
      </c>
      <c r="H122" s="134">
        <v>105</v>
      </c>
      <c r="I122" s="135"/>
      <c r="J122" s="136">
        <f>ROUND(I122*H122,2)</f>
        <v>0</v>
      </c>
      <c r="K122" s="132" t="s">
        <v>192</v>
      </c>
      <c r="L122" s="33"/>
      <c r="M122" s="137" t="s">
        <v>35</v>
      </c>
      <c r="N122" s="138" t="s">
        <v>50</v>
      </c>
      <c r="P122" s="139">
        <f>O122*H122</f>
        <v>0</v>
      </c>
      <c r="Q122" s="139">
        <v>0</v>
      </c>
      <c r="R122" s="139">
        <f>Q122*H122</f>
        <v>0</v>
      </c>
      <c r="S122" s="139">
        <v>0</v>
      </c>
      <c r="T122" s="140">
        <f>S122*H122</f>
        <v>0</v>
      </c>
      <c r="AR122" s="141" t="s">
        <v>193</v>
      </c>
      <c r="AT122" s="141" t="s">
        <v>188</v>
      </c>
      <c r="AU122" s="141" t="s">
        <v>86</v>
      </c>
      <c r="AY122" s="17" t="s">
        <v>187</v>
      </c>
      <c r="BE122" s="142">
        <f>IF(N122="základní",J122,0)</f>
        <v>0</v>
      </c>
      <c r="BF122" s="142">
        <f>IF(N122="snížená",J122,0)</f>
        <v>0</v>
      </c>
      <c r="BG122" s="142">
        <f>IF(N122="zákl. přenesená",J122,0)</f>
        <v>0</v>
      </c>
      <c r="BH122" s="142">
        <f>IF(N122="sníž. přenesená",J122,0)</f>
        <v>0</v>
      </c>
      <c r="BI122" s="142">
        <f>IF(N122="nulová",J122,0)</f>
        <v>0</v>
      </c>
      <c r="BJ122" s="17" t="s">
        <v>86</v>
      </c>
      <c r="BK122" s="142">
        <f>ROUND(I122*H122,2)</f>
        <v>0</v>
      </c>
      <c r="BL122" s="17" t="s">
        <v>193</v>
      </c>
      <c r="BM122" s="141" t="s">
        <v>1302</v>
      </c>
    </row>
    <row r="123" spans="2:65" s="12" customFormat="1" x14ac:dyDescent="0.2">
      <c r="B123" s="143"/>
      <c r="D123" s="144" t="s">
        <v>195</v>
      </c>
      <c r="E123" s="145" t="s">
        <v>35</v>
      </c>
      <c r="F123" s="146" t="s">
        <v>196</v>
      </c>
      <c r="H123" s="145" t="s">
        <v>35</v>
      </c>
      <c r="I123" s="147"/>
      <c r="L123" s="143"/>
      <c r="M123" s="148"/>
      <c r="T123" s="149"/>
      <c r="AT123" s="145" t="s">
        <v>195</v>
      </c>
      <c r="AU123" s="145" t="s">
        <v>86</v>
      </c>
      <c r="AV123" s="12" t="s">
        <v>86</v>
      </c>
      <c r="AW123" s="12" t="s">
        <v>41</v>
      </c>
      <c r="AX123" s="12" t="s">
        <v>79</v>
      </c>
      <c r="AY123" s="145" t="s">
        <v>187</v>
      </c>
    </row>
    <row r="124" spans="2:65" s="12" customFormat="1" x14ac:dyDescent="0.2">
      <c r="B124" s="143"/>
      <c r="D124" s="144" t="s">
        <v>195</v>
      </c>
      <c r="E124" s="145" t="s">
        <v>35</v>
      </c>
      <c r="F124" s="146" t="s">
        <v>231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86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65" s="13" customFormat="1" x14ac:dyDescent="0.2">
      <c r="B125" s="150"/>
      <c r="D125" s="144" t="s">
        <v>195</v>
      </c>
      <c r="E125" s="151" t="s">
        <v>35</v>
      </c>
      <c r="F125" s="152" t="s">
        <v>365</v>
      </c>
      <c r="H125" s="153">
        <v>35</v>
      </c>
      <c r="I125" s="154"/>
      <c r="L125" s="150"/>
      <c r="M125" s="155"/>
      <c r="T125" s="156"/>
      <c r="AT125" s="151" t="s">
        <v>195</v>
      </c>
      <c r="AU125" s="151" t="s">
        <v>86</v>
      </c>
      <c r="AV125" s="13" t="s">
        <v>88</v>
      </c>
      <c r="AW125" s="13" t="s">
        <v>41</v>
      </c>
      <c r="AX125" s="13" t="s">
        <v>79</v>
      </c>
      <c r="AY125" s="151" t="s">
        <v>187</v>
      </c>
    </row>
    <row r="126" spans="2:65" s="13" customFormat="1" x14ac:dyDescent="0.2">
      <c r="B126" s="150"/>
      <c r="D126" s="144" t="s">
        <v>195</v>
      </c>
      <c r="E126" s="151" t="s">
        <v>35</v>
      </c>
      <c r="F126" s="152" t="s">
        <v>365</v>
      </c>
      <c r="H126" s="153">
        <v>35</v>
      </c>
      <c r="I126" s="154"/>
      <c r="L126" s="150"/>
      <c r="M126" s="155"/>
      <c r="T126" s="156"/>
      <c r="AT126" s="151" t="s">
        <v>195</v>
      </c>
      <c r="AU126" s="151" t="s">
        <v>86</v>
      </c>
      <c r="AV126" s="13" t="s">
        <v>88</v>
      </c>
      <c r="AW126" s="13" t="s">
        <v>41</v>
      </c>
      <c r="AX126" s="13" t="s">
        <v>79</v>
      </c>
      <c r="AY126" s="151" t="s">
        <v>187</v>
      </c>
    </row>
    <row r="127" spans="2:65" s="13" customFormat="1" x14ac:dyDescent="0.2">
      <c r="B127" s="150"/>
      <c r="D127" s="144" t="s">
        <v>195</v>
      </c>
      <c r="E127" s="151" t="s">
        <v>35</v>
      </c>
      <c r="F127" s="152" t="s">
        <v>365</v>
      </c>
      <c r="H127" s="153">
        <v>35</v>
      </c>
      <c r="I127" s="154"/>
      <c r="L127" s="150"/>
      <c r="M127" s="155"/>
      <c r="T127" s="156"/>
      <c r="AT127" s="151" t="s">
        <v>195</v>
      </c>
      <c r="AU127" s="151" t="s">
        <v>86</v>
      </c>
      <c r="AV127" s="13" t="s">
        <v>88</v>
      </c>
      <c r="AW127" s="13" t="s">
        <v>41</v>
      </c>
      <c r="AX127" s="13" t="s">
        <v>79</v>
      </c>
      <c r="AY127" s="151" t="s">
        <v>187</v>
      </c>
    </row>
    <row r="128" spans="2:65" s="14" customFormat="1" x14ac:dyDescent="0.2">
      <c r="B128" s="157"/>
      <c r="D128" s="144" t="s">
        <v>195</v>
      </c>
      <c r="E128" s="158" t="s">
        <v>35</v>
      </c>
      <c r="F128" s="159" t="s">
        <v>201</v>
      </c>
      <c r="H128" s="160">
        <v>105</v>
      </c>
      <c r="I128" s="161"/>
      <c r="L128" s="157"/>
      <c r="M128" s="162"/>
      <c r="T128" s="163"/>
      <c r="AT128" s="158" t="s">
        <v>195</v>
      </c>
      <c r="AU128" s="158" t="s">
        <v>86</v>
      </c>
      <c r="AV128" s="14" t="s">
        <v>193</v>
      </c>
      <c r="AW128" s="14" t="s">
        <v>41</v>
      </c>
      <c r="AX128" s="14" t="s">
        <v>86</v>
      </c>
      <c r="AY128" s="158" t="s">
        <v>187</v>
      </c>
    </row>
    <row r="129" spans="2:65" s="1" customFormat="1" ht="49.15" customHeight="1" x14ac:dyDescent="0.2">
      <c r="B129" s="33"/>
      <c r="C129" s="130" t="s">
        <v>223</v>
      </c>
      <c r="D129" s="130" t="s">
        <v>188</v>
      </c>
      <c r="E129" s="131" t="s">
        <v>236</v>
      </c>
      <c r="F129" s="132" t="s">
        <v>237</v>
      </c>
      <c r="G129" s="133" t="s">
        <v>204</v>
      </c>
      <c r="H129" s="134">
        <v>6</v>
      </c>
      <c r="I129" s="135"/>
      <c r="J129" s="136">
        <f>ROUND(I129*H129,2)</f>
        <v>0</v>
      </c>
      <c r="K129" s="132" t="s">
        <v>192</v>
      </c>
      <c r="L129" s="33"/>
      <c r="M129" s="137" t="s">
        <v>35</v>
      </c>
      <c r="N129" s="138" t="s">
        <v>50</v>
      </c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AR129" s="141" t="s">
        <v>205</v>
      </c>
      <c r="AT129" s="141" t="s">
        <v>188</v>
      </c>
      <c r="AU129" s="141" t="s">
        <v>86</v>
      </c>
      <c r="AY129" s="17" t="s">
        <v>187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7" t="s">
        <v>86</v>
      </c>
      <c r="BK129" s="142">
        <f>ROUND(I129*H129,2)</f>
        <v>0</v>
      </c>
      <c r="BL129" s="17" t="s">
        <v>205</v>
      </c>
      <c r="BM129" s="141" t="s">
        <v>1303</v>
      </c>
    </row>
    <row r="130" spans="2:65" s="1" customFormat="1" ht="21.75" customHeight="1" x14ac:dyDescent="0.2">
      <c r="B130" s="33"/>
      <c r="C130" s="164" t="s">
        <v>227</v>
      </c>
      <c r="D130" s="164" t="s">
        <v>213</v>
      </c>
      <c r="E130" s="165" t="s">
        <v>240</v>
      </c>
      <c r="F130" s="166" t="s">
        <v>241</v>
      </c>
      <c r="G130" s="167" t="s">
        <v>191</v>
      </c>
      <c r="H130" s="168">
        <v>105</v>
      </c>
      <c r="I130" s="169"/>
      <c r="J130" s="170">
        <f>ROUND(I130*H130,2)</f>
        <v>0</v>
      </c>
      <c r="K130" s="166" t="s">
        <v>192</v>
      </c>
      <c r="L130" s="171"/>
      <c r="M130" s="172" t="s">
        <v>35</v>
      </c>
      <c r="N130" s="173" t="s">
        <v>50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216</v>
      </c>
      <c r="AT130" s="141" t="s">
        <v>213</v>
      </c>
      <c r="AU130" s="141" t="s">
        <v>86</v>
      </c>
      <c r="AY130" s="17" t="s">
        <v>187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86</v>
      </c>
      <c r="BK130" s="142">
        <f>ROUND(I130*H130,2)</f>
        <v>0</v>
      </c>
      <c r="BL130" s="17" t="s">
        <v>217</v>
      </c>
      <c r="BM130" s="141" t="s">
        <v>1304</v>
      </c>
    </row>
    <row r="131" spans="2:65" s="12" customFormat="1" x14ac:dyDescent="0.2">
      <c r="B131" s="143"/>
      <c r="D131" s="144" t="s">
        <v>195</v>
      </c>
      <c r="E131" s="145" t="s">
        <v>35</v>
      </c>
      <c r="F131" s="146" t="s">
        <v>196</v>
      </c>
      <c r="H131" s="145" t="s">
        <v>35</v>
      </c>
      <c r="I131" s="147"/>
      <c r="L131" s="143"/>
      <c r="M131" s="148"/>
      <c r="T131" s="149"/>
      <c r="AT131" s="145" t="s">
        <v>195</v>
      </c>
      <c r="AU131" s="145" t="s">
        <v>86</v>
      </c>
      <c r="AV131" s="12" t="s">
        <v>86</v>
      </c>
      <c r="AW131" s="12" t="s">
        <v>41</v>
      </c>
      <c r="AX131" s="12" t="s">
        <v>79</v>
      </c>
      <c r="AY131" s="145" t="s">
        <v>187</v>
      </c>
    </row>
    <row r="132" spans="2:65" s="13" customFormat="1" x14ac:dyDescent="0.2">
      <c r="B132" s="150"/>
      <c r="D132" s="144" t="s">
        <v>195</v>
      </c>
      <c r="E132" s="151" t="s">
        <v>35</v>
      </c>
      <c r="F132" s="152" t="s">
        <v>365</v>
      </c>
      <c r="H132" s="153">
        <v>35</v>
      </c>
      <c r="I132" s="154"/>
      <c r="L132" s="150"/>
      <c r="M132" s="155"/>
      <c r="T132" s="156"/>
      <c r="AT132" s="151" t="s">
        <v>195</v>
      </c>
      <c r="AU132" s="151" t="s">
        <v>86</v>
      </c>
      <c r="AV132" s="13" t="s">
        <v>88</v>
      </c>
      <c r="AW132" s="13" t="s">
        <v>41</v>
      </c>
      <c r="AX132" s="13" t="s">
        <v>79</v>
      </c>
      <c r="AY132" s="151" t="s">
        <v>187</v>
      </c>
    </row>
    <row r="133" spans="2:65" s="13" customFormat="1" x14ac:dyDescent="0.2">
      <c r="B133" s="150"/>
      <c r="D133" s="144" t="s">
        <v>195</v>
      </c>
      <c r="E133" s="151" t="s">
        <v>35</v>
      </c>
      <c r="F133" s="152" t="s">
        <v>365</v>
      </c>
      <c r="H133" s="153">
        <v>35</v>
      </c>
      <c r="I133" s="154"/>
      <c r="L133" s="150"/>
      <c r="M133" s="155"/>
      <c r="T133" s="156"/>
      <c r="AT133" s="151" t="s">
        <v>195</v>
      </c>
      <c r="AU133" s="151" t="s">
        <v>86</v>
      </c>
      <c r="AV133" s="13" t="s">
        <v>88</v>
      </c>
      <c r="AW133" s="13" t="s">
        <v>41</v>
      </c>
      <c r="AX133" s="13" t="s">
        <v>79</v>
      </c>
      <c r="AY133" s="151" t="s">
        <v>187</v>
      </c>
    </row>
    <row r="134" spans="2:65" s="13" customFormat="1" x14ac:dyDescent="0.2">
      <c r="B134" s="150"/>
      <c r="D134" s="144" t="s">
        <v>195</v>
      </c>
      <c r="E134" s="151" t="s">
        <v>35</v>
      </c>
      <c r="F134" s="152" t="s">
        <v>365</v>
      </c>
      <c r="H134" s="153">
        <v>35</v>
      </c>
      <c r="I134" s="154"/>
      <c r="L134" s="150"/>
      <c r="M134" s="155"/>
      <c r="T134" s="156"/>
      <c r="AT134" s="151" t="s">
        <v>195</v>
      </c>
      <c r="AU134" s="151" t="s">
        <v>86</v>
      </c>
      <c r="AV134" s="13" t="s">
        <v>88</v>
      </c>
      <c r="AW134" s="13" t="s">
        <v>41</v>
      </c>
      <c r="AX134" s="13" t="s">
        <v>79</v>
      </c>
      <c r="AY134" s="151" t="s">
        <v>187</v>
      </c>
    </row>
    <row r="135" spans="2:65" s="14" customFormat="1" x14ac:dyDescent="0.2">
      <c r="B135" s="157"/>
      <c r="D135" s="144" t="s">
        <v>195</v>
      </c>
      <c r="E135" s="158" t="s">
        <v>35</v>
      </c>
      <c r="F135" s="159" t="s">
        <v>201</v>
      </c>
      <c r="H135" s="160">
        <v>105</v>
      </c>
      <c r="I135" s="161"/>
      <c r="L135" s="157"/>
      <c r="M135" s="162"/>
      <c r="T135" s="163"/>
      <c r="AT135" s="158" t="s">
        <v>195</v>
      </c>
      <c r="AU135" s="158" t="s">
        <v>86</v>
      </c>
      <c r="AV135" s="14" t="s">
        <v>193</v>
      </c>
      <c r="AW135" s="14" t="s">
        <v>41</v>
      </c>
      <c r="AX135" s="14" t="s">
        <v>86</v>
      </c>
      <c r="AY135" s="158" t="s">
        <v>187</v>
      </c>
    </row>
    <row r="136" spans="2:65" s="1" customFormat="1" ht="21.75" customHeight="1" x14ac:dyDescent="0.2">
      <c r="B136" s="33"/>
      <c r="C136" s="130" t="s">
        <v>235</v>
      </c>
      <c r="D136" s="130" t="s">
        <v>188</v>
      </c>
      <c r="E136" s="131" t="s">
        <v>248</v>
      </c>
      <c r="F136" s="132" t="s">
        <v>249</v>
      </c>
      <c r="G136" s="133" t="s">
        <v>191</v>
      </c>
      <c r="H136" s="134">
        <v>30</v>
      </c>
      <c r="I136" s="135"/>
      <c r="J136" s="136">
        <f>ROUND(I136*H136,2)</f>
        <v>0</v>
      </c>
      <c r="K136" s="132" t="s">
        <v>192</v>
      </c>
      <c r="L136" s="33"/>
      <c r="M136" s="137" t="s">
        <v>35</v>
      </c>
      <c r="N136" s="138" t="s">
        <v>50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217</v>
      </c>
      <c r="AT136" s="141" t="s">
        <v>188</v>
      </c>
      <c r="AU136" s="141" t="s">
        <v>86</v>
      </c>
      <c r="AY136" s="17" t="s">
        <v>187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86</v>
      </c>
      <c r="BK136" s="142">
        <f>ROUND(I136*H136,2)</f>
        <v>0</v>
      </c>
      <c r="BL136" s="17" t="s">
        <v>217</v>
      </c>
      <c r="BM136" s="141" t="s">
        <v>1305</v>
      </c>
    </row>
    <row r="137" spans="2:65" s="12" customFormat="1" x14ac:dyDescent="0.2">
      <c r="B137" s="143"/>
      <c r="D137" s="144" t="s">
        <v>195</v>
      </c>
      <c r="E137" s="145" t="s">
        <v>35</v>
      </c>
      <c r="F137" s="146" t="s">
        <v>196</v>
      </c>
      <c r="H137" s="145" t="s">
        <v>35</v>
      </c>
      <c r="I137" s="147"/>
      <c r="L137" s="143"/>
      <c r="M137" s="148"/>
      <c r="T137" s="149"/>
      <c r="AT137" s="145" t="s">
        <v>195</v>
      </c>
      <c r="AU137" s="145" t="s">
        <v>86</v>
      </c>
      <c r="AV137" s="12" t="s">
        <v>86</v>
      </c>
      <c r="AW137" s="12" t="s">
        <v>41</v>
      </c>
      <c r="AX137" s="12" t="s">
        <v>79</v>
      </c>
      <c r="AY137" s="145" t="s">
        <v>187</v>
      </c>
    </row>
    <row r="138" spans="2:65" s="12" customFormat="1" x14ac:dyDescent="0.2">
      <c r="B138" s="143"/>
      <c r="D138" s="144" t="s">
        <v>195</v>
      </c>
      <c r="E138" s="145" t="s">
        <v>35</v>
      </c>
      <c r="F138" s="146" t="s">
        <v>924</v>
      </c>
      <c r="H138" s="145" t="s">
        <v>35</v>
      </c>
      <c r="I138" s="147"/>
      <c r="L138" s="143"/>
      <c r="M138" s="148"/>
      <c r="T138" s="149"/>
      <c r="AT138" s="145" t="s">
        <v>195</v>
      </c>
      <c r="AU138" s="145" t="s">
        <v>86</v>
      </c>
      <c r="AV138" s="12" t="s">
        <v>86</v>
      </c>
      <c r="AW138" s="12" t="s">
        <v>41</v>
      </c>
      <c r="AX138" s="12" t="s">
        <v>79</v>
      </c>
      <c r="AY138" s="145" t="s">
        <v>187</v>
      </c>
    </row>
    <row r="139" spans="2:65" s="13" customFormat="1" x14ac:dyDescent="0.2">
      <c r="B139" s="150"/>
      <c r="D139" s="144" t="s">
        <v>195</v>
      </c>
      <c r="E139" s="151" t="s">
        <v>35</v>
      </c>
      <c r="F139" s="152" t="s">
        <v>8</v>
      </c>
      <c r="H139" s="153">
        <v>15</v>
      </c>
      <c r="I139" s="154"/>
      <c r="L139" s="150"/>
      <c r="M139" s="155"/>
      <c r="T139" s="156"/>
      <c r="AT139" s="151" t="s">
        <v>195</v>
      </c>
      <c r="AU139" s="151" t="s">
        <v>86</v>
      </c>
      <c r="AV139" s="13" t="s">
        <v>88</v>
      </c>
      <c r="AW139" s="13" t="s">
        <v>41</v>
      </c>
      <c r="AX139" s="13" t="s">
        <v>79</v>
      </c>
      <c r="AY139" s="151" t="s">
        <v>187</v>
      </c>
    </row>
    <row r="140" spans="2:65" s="12" customFormat="1" x14ac:dyDescent="0.2">
      <c r="B140" s="143"/>
      <c r="D140" s="144" t="s">
        <v>195</v>
      </c>
      <c r="E140" s="145" t="s">
        <v>35</v>
      </c>
      <c r="F140" s="146" t="s">
        <v>925</v>
      </c>
      <c r="H140" s="145" t="s">
        <v>35</v>
      </c>
      <c r="I140" s="147"/>
      <c r="L140" s="143"/>
      <c r="M140" s="148"/>
      <c r="T140" s="149"/>
      <c r="AT140" s="145" t="s">
        <v>195</v>
      </c>
      <c r="AU140" s="145" t="s">
        <v>86</v>
      </c>
      <c r="AV140" s="12" t="s">
        <v>86</v>
      </c>
      <c r="AW140" s="12" t="s">
        <v>41</v>
      </c>
      <c r="AX140" s="12" t="s">
        <v>79</v>
      </c>
      <c r="AY140" s="145" t="s">
        <v>187</v>
      </c>
    </row>
    <row r="141" spans="2:65" s="13" customFormat="1" x14ac:dyDescent="0.2">
      <c r="B141" s="150"/>
      <c r="D141" s="144" t="s">
        <v>195</v>
      </c>
      <c r="E141" s="151" t="s">
        <v>35</v>
      </c>
      <c r="F141" s="152" t="s">
        <v>8</v>
      </c>
      <c r="H141" s="153">
        <v>15</v>
      </c>
      <c r="I141" s="154"/>
      <c r="L141" s="150"/>
      <c r="M141" s="155"/>
      <c r="T141" s="156"/>
      <c r="AT141" s="151" t="s">
        <v>195</v>
      </c>
      <c r="AU141" s="151" t="s">
        <v>86</v>
      </c>
      <c r="AV141" s="13" t="s">
        <v>88</v>
      </c>
      <c r="AW141" s="13" t="s">
        <v>41</v>
      </c>
      <c r="AX141" s="13" t="s">
        <v>79</v>
      </c>
      <c r="AY141" s="151" t="s">
        <v>187</v>
      </c>
    </row>
    <row r="142" spans="2:65" s="14" customFormat="1" x14ac:dyDescent="0.2">
      <c r="B142" s="157"/>
      <c r="D142" s="144" t="s">
        <v>195</v>
      </c>
      <c r="E142" s="158" t="s">
        <v>35</v>
      </c>
      <c r="F142" s="159" t="s">
        <v>201</v>
      </c>
      <c r="H142" s="160">
        <v>30</v>
      </c>
      <c r="I142" s="161"/>
      <c r="L142" s="157"/>
      <c r="M142" s="162"/>
      <c r="T142" s="163"/>
      <c r="AT142" s="158" t="s">
        <v>195</v>
      </c>
      <c r="AU142" s="158" t="s">
        <v>86</v>
      </c>
      <c r="AV142" s="14" t="s">
        <v>193</v>
      </c>
      <c r="AW142" s="14" t="s">
        <v>41</v>
      </c>
      <c r="AX142" s="14" t="s">
        <v>86</v>
      </c>
      <c r="AY142" s="158" t="s">
        <v>187</v>
      </c>
    </row>
    <row r="143" spans="2:65" s="1" customFormat="1" ht="44.25" customHeight="1" x14ac:dyDescent="0.2">
      <c r="B143" s="33"/>
      <c r="C143" s="130" t="s">
        <v>239</v>
      </c>
      <c r="D143" s="130" t="s">
        <v>188</v>
      </c>
      <c r="E143" s="131" t="s">
        <v>270</v>
      </c>
      <c r="F143" s="132" t="s">
        <v>271</v>
      </c>
      <c r="G143" s="133" t="s">
        <v>204</v>
      </c>
      <c r="H143" s="134">
        <v>6</v>
      </c>
      <c r="I143" s="135"/>
      <c r="J143" s="136">
        <f>ROUND(I143*H143,2)</f>
        <v>0</v>
      </c>
      <c r="K143" s="132" t="s">
        <v>192</v>
      </c>
      <c r="L143" s="33"/>
      <c r="M143" s="137" t="s">
        <v>35</v>
      </c>
      <c r="N143" s="138" t="s">
        <v>50</v>
      </c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AR143" s="141" t="s">
        <v>205</v>
      </c>
      <c r="AT143" s="141" t="s">
        <v>188</v>
      </c>
      <c r="AU143" s="141" t="s">
        <v>86</v>
      </c>
      <c r="AY143" s="17" t="s">
        <v>187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7" t="s">
        <v>86</v>
      </c>
      <c r="BK143" s="142">
        <f>ROUND(I143*H143,2)</f>
        <v>0</v>
      </c>
      <c r="BL143" s="17" t="s">
        <v>205</v>
      </c>
      <c r="BM143" s="141" t="s">
        <v>1306</v>
      </c>
    </row>
    <row r="144" spans="2:65" s="1" customFormat="1" ht="21.75" customHeight="1" x14ac:dyDescent="0.2">
      <c r="B144" s="33"/>
      <c r="C144" s="164" t="s">
        <v>243</v>
      </c>
      <c r="D144" s="164" t="s">
        <v>213</v>
      </c>
      <c r="E144" s="165" t="s">
        <v>262</v>
      </c>
      <c r="F144" s="166" t="s">
        <v>263</v>
      </c>
      <c r="G144" s="167" t="s">
        <v>191</v>
      </c>
      <c r="H144" s="168">
        <v>15</v>
      </c>
      <c r="I144" s="169"/>
      <c r="J144" s="170">
        <f>ROUND(I144*H144,2)</f>
        <v>0</v>
      </c>
      <c r="K144" s="166" t="s">
        <v>192</v>
      </c>
      <c r="L144" s="171"/>
      <c r="M144" s="172" t="s">
        <v>35</v>
      </c>
      <c r="N144" s="173" t="s">
        <v>50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216</v>
      </c>
      <c r="AT144" s="141" t="s">
        <v>213</v>
      </c>
      <c r="AU144" s="141" t="s">
        <v>86</v>
      </c>
      <c r="AY144" s="17" t="s">
        <v>187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7" t="s">
        <v>86</v>
      </c>
      <c r="BK144" s="142">
        <f>ROUND(I144*H144,2)</f>
        <v>0</v>
      </c>
      <c r="BL144" s="17" t="s">
        <v>217</v>
      </c>
      <c r="BM144" s="141" t="s">
        <v>1307</v>
      </c>
    </row>
    <row r="145" spans="2:65" s="12" customFormat="1" x14ac:dyDescent="0.2">
      <c r="B145" s="143"/>
      <c r="D145" s="144" t="s">
        <v>195</v>
      </c>
      <c r="E145" s="145" t="s">
        <v>35</v>
      </c>
      <c r="F145" s="146" t="s">
        <v>196</v>
      </c>
      <c r="H145" s="145" t="s">
        <v>35</v>
      </c>
      <c r="I145" s="147"/>
      <c r="L145" s="143"/>
      <c r="M145" s="148"/>
      <c r="T145" s="149"/>
      <c r="AT145" s="145" t="s">
        <v>195</v>
      </c>
      <c r="AU145" s="145" t="s">
        <v>86</v>
      </c>
      <c r="AV145" s="12" t="s">
        <v>86</v>
      </c>
      <c r="AW145" s="12" t="s">
        <v>41</v>
      </c>
      <c r="AX145" s="12" t="s">
        <v>79</v>
      </c>
      <c r="AY145" s="145" t="s">
        <v>187</v>
      </c>
    </row>
    <row r="146" spans="2:65" s="13" customFormat="1" x14ac:dyDescent="0.2">
      <c r="B146" s="150"/>
      <c r="D146" s="144" t="s">
        <v>195</v>
      </c>
      <c r="E146" s="151" t="s">
        <v>35</v>
      </c>
      <c r="F146" s="152" t="s">
        <v>8</v>
      </c>
      <c r="H146" s="153">
        <v>15</v>
      </c>
      <c r="I146" s="154"/>
      <c r="L146" s="150"/>
      <c r="M146" s="155"/>
      <c r="T146" s="156"/>
      <c r="AT146" s="151" t="s">
        <v>195</v>
      </c>
      <c r="AU146" s="151" t="s">
        <v>86</v>
      </c>
      <c r="AV146" s="13" t="s">
        <v>88</v>
      </c>
      <c r="AW146" s="13" t="s">
        <v>41</v>
      </c>
      <c r="AX146" s="13" t="s">
        <v>79</v>
      </c>
      <c r="AY146" s="151" t="s">
        <v>187</v>
      </c>
    </row>
    <row r="147" spans="2:65" s="14" customFormat="1" x14ac:dyDescent="0.2">
      <c r="B147" s="157"/>
      <c r="D147" s="144" t="s">
        <v>195</v>
      </c>
      <c r="E147" s="158" t="s">
        <v>35</v>
      </c>
      <c r="F147" s="159" t="s">
        <v>201</v>
      </c>
      <c r="H147" s="160">
        <v>15</v>
      </c>
      <c r="I147" s="161"/>
      <c r="L147" s="157"/>
      <c r="M147" s="162"/>
      <c r="T147" s="163"/>
      <c r="AT147" s="158" t="s">
        <v>195</v>
      </c>
      <c r="AU147" s="158" t="s">
        <v>86</v>
      </c>
      <c r="AV147" s="14" t="s">
        <v>193</v>
      </c>
      <c r="AW147" s="14" t="s">
        <v>41</v>
      </c>
      <c r="AX147" s="14" t="s">
        <v>86</v>
      </c>
      <c r="AY147" s="158" t="s">
        <v>187</v>
      </c>
    </row>
    <row r="148" spans="2:65" s="1" customFormat="1" ht="21.75" customHeight="1" x14ac:dyDescent="0.2">
      <c r="B148" s="33"/>
      <c r="C148" s="164" t="s">
        <v>247</v>
      </c>
      <c r="D148" s="164" t="s">
        <v>213</v>
      </c>
      <c r="E148" s="165" t="s">
        <v>258</v>
      </c>
      <c r="F148" s="166" t="s">
        <v>259</v>
      </c>
      <c r="G148" s="167" t="s">
        <v>191</v>
      </c>
      <c r="H148" s="168">
        <v>15</v>
      </c>
      <c r="I148" s="169"/>
      <c r="J148" s="170">
        <f>ROUND(I148*H148,2)</f>
        <v>0</v>
      </c>
      <c r="K148" s="166" t="s">
        <v>192</v>
      </c>
      <c r="L148" s="171"/>
      <c r="M148" s="172" t="s">
        <v>35</v>
      </c>
      <c r="N148" s="173" t="s">
        <v>50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216</v>
      </c>
      <c r="AT148" s="141" t="s">
        <v>213</v>
      </c>
      <c r="AU148" s="141" t="s">
        <v>86</v>
      </c>
      <c r="AY148" s="17" t="s">
        <v>187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7" t="s">
        <v>86</v>
      </c>
      <c r="BK148" s="142">
        <f>ROUND(I148*H148,2)</f>
        <v>0</v>
      </c>
      <c r="BL148" s="17" t="s">
        <v>217</v>
      </c>
      <c r="BM148" s="141" t="s">
        <v>1308</v>
      </c>
    </row>
    <row r="149" spans="2:65" s="12" customFormat="1" x14ac:dyDescent="0.2">
      <c r="B149" s="143"/>
      <c r="D149" s="144" t="s">
        <v>195</v>
      </c>
      <c r="E149" s="145" t="s">
        <v>35</v>
      </c>
      <c r="F149" s="146" t="s">
        <v>196</v>
      </c>
      <c r="H149" s="145" t="s">
        <v>35</v>
      </c>
      <c r="I149" s="147"/>
      <c r="L149" s="143"/>
      <c r="M149" s="148"/>
      <c r="T149" s="149"/>
      <c r="AT149" s="145" t="s">
        <v>195</v>
      </c>
      <c r="AU149" s="145" t="s">
        <v>86</v>
      </c>
      <c r="AV149" s="12" t="s">
        <v>86</v>
      </c>
      <c r="AW149" s="12" t="s">
        <v>41</v>
      </c>
      <c r="AX149" s="12" t="s">
        <v>79</v>
      </c>
      <c r="AY149" s="145" t="s">
        <v>187</v>
      </c>
    </row>
    <row r="150" spans="2:65" s="13" customFormat="1" x14ac:dyDescent="0.2">
      <c r="B150" s="150"/>
      <c r="D150" s="144" t="s">
        <v>195</v>
      </c>
      <c r="E150" s="151" t="s">
        <v>35</v>
      </c>
      <c r="F150" s="152" t="s">
        <v>8</v>
      </c>
      <c r="H150" s="153">
        <v>15</v>
      </c>
      <c r="I150" s="154"/>
      <c r="L150" s="150"/>
      <c r="M150" s="155"/>
      <c r="T150" s="156"/>
      <c r="AT150" s="151" t="s">
        <v>195</v>
      </c>
      <c r="AU150" s="151" t="s">
        <v>86</v>
      </c>
      <c r="AV150" s="13" t="s">
        <v>88</v>
      </c>
      <c r="AW150" s="13" t="s">
        <v>41</v>
      </c>
      <c r="AX150" s="13" t="s">
        <v>79</v>
      </c>
      <c r="AY150" s="151" t="s">
        <v>187</v>
      </c>
    </row>
    <row r="151" spans="2:65" s="14" customFormat="1" x14ac:dyDescent="0.2">
      <c r="B151" s="157"/>
      <c r="D151" s="144" t="s">
        <v>195</v>
      </c>
      <c r="E151" s="158" t="s">
        <v>35</v>
      </c>
      <c r="F151" s="159" t="s">
        <v>201</v>
      </c>
      <c r="H151" s="160">
        <v>15</v>
      </c>
      <c r="I151" s="161"/>
      <c r="L151" s="157"/>
      <c r="M151" s="162"/>
      <c r="T151" s="163"/>
      <c r="AT151" s="158" t="s">
        <v>195</v>
      </c>
      <c r="AU151" s="158" t="s">
        <v>86</v>
      </c>
      <c r="AV151" s="14" t="s">
        <v>193</v>
      </c>
      <c r="AW151" s="14" t="s">
        <v>41</v>
      </c>
      <c r="AX151" s="14" t="s">
        <v>86</v>
      </c>
      <c r="AY151" s="158" t="s">
        <v>187</v>
      </c>
    </row>
    <row r="152" spans="2:65" s="1" customFormat="1" ht="21.75" customHeight="1" x14ac:dyDescent="0.2">
      <c r="B152" s="33"/>
      <c r="C152" s="130" t="s">
        <v>253</v>
      </c>
      <c r="D152" s="130" t="s">
        <v>188</v>
      </c>
      <c r="E152" s="131" t="s">
        <v>265</v>
      </c>
      <c r="F152" s="132" t="s">
        <v>266</v>
      </c>
      <c r="G152" s="133" t="s">
        <v>191</v>
      </c>
      <c r="H152" s="134">
        <v>15</v>
      </c>
      <c r="I152" s="135"/>
      <c r="J152" s="136">
        <f>ROUND(I152*H152,2)</f>
        <v>0</v>
      </c>
      <c r="K152" s="132" t="s">
        <v>192</v>
      </c>
      <c r="L152" s="33"/>
      <c r="M152" s="137" t="s">
        <v>35</v>
      </c>
      <c r="N152" s="138" t="s">
        <v>50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193</v>
      </c>
      <c r="AT152" s="141" t="s">
        <v>188</v>
      </c>
      <c r="AU152" s="141" t="s">
        <v>86</v>
      </c>
      <c r="AY152" s="17" t="s">
        <v>187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7" t="s">
        <v>86</v>
      </c>
      <c r="BK152" s="142">
        <f>ROUND(I152*H152,2)</f>
        <v>0</v>
      </c>
      <c r="BL152" s="17" t="s">
        <v>193</v>
      </c>
      <c r="BM152" s="141" t="s">
        <v>1309</v>
      </c>
    </row>
    <row r="153" spans="2:65" s="12" customFormat="1" x14ac:dyDescent="0.2">
      <c r="B153" s="143"/>
      <c r="D153" s="144" t="s">
        <v>195</v>
      </c>
      <c r="E153" s="145" t="s">
        <v>35</v>
      </c>
      <c r="F153" s="146" t="s">
        <v>196</v>
      </c>
      <c r="H153" s="145" t="s">
        <v>35</v>
      </c>
      <c r="I153" s="147"/>
      <c r="L153" s="143"/>
      <c r="M153" s="148"/>
      <c r="T153" s="149"/>
      <c r="AT153" s="145" t="s">
        <v>195</v>
      </c>
      <c r="AU153" s="145" t="s">
        <v>86</v>
      </c>
      <c r="AV153" s="12" t="s">
        <v>86</v>
      </c>
      <c r="AW153" s="12" t="s">
        <v>41</v>
      </c>
      <c r="AX153" s="12" t="s">
        <v>79</v>
      </c>
      <c r="AY153" s="145" t="s">
        <v>187</v>
      </c>
    </row>
    <row r="154" spans="2:65" s="12" customFormat="1" x14ac:dyDescent="0.2">
      <c r="B154" s="143"/>
      <c r="D154" s="144" t="s">
        <v>195</v>
      </c>
      <c r="E154" s="145" t="s">
        <v>35</v>
      </c>
      <c r="F154" s="146" t="s">
        <v>932</v>
      </c>
      <c r="H154" s="145" t="s">
        <v>35</v>
      </c>
      <c r="I154" s="147"/>
      <c r="L154" s="143"/>
      <c r="M154" s="148"/>
      <c r="T154" s="149"/>
      <c r="AT154" s="145" t="s">
        <v>195</v>
      </c>
      <c r="AU154" s="145" t="s">
        <v>86</v>
      </c>
      <c r="AV154" s="12" t="s">
        <v>86</v>
      </c>
      <c r="AW154" s="12" t="s">
        <v>41</v>
      </c>
      <c r="AX154" s="12" t="s">
        <v>79</v>
      </c>
      <c r="AY154" s="145" t="s">
        <v>187</v>
      </c>
    </row>
    <row r="155" spans="2:65" s="13" customFormat="1" x14ac:dyDescent="0.2">
      <c r="B155" s="150"/>
      <c r="D155" s="144" t="s">
        <v>195</v>
      </c>
      <c r="E155" s="151" t="s">
        <v>35</v>
      </c>
      <c r="F155" s="152" t="s">
        <v>8</v>
      </c>
      <c r="H155" s="153">
        <v>15</v>
      </c>
      <c r="I155" s="154"/>
      <c r="L155" s="150"/>
      <c r="M155" s="155"/>
      <c r="T155" s="156"/>
      <c r="AT155" s="151" t="s">
        <v>195</v>
      </c>
      <c r="AU155" s="151" t="s">
        <v>86</v>
      </c>
      <c r="AV155" s="13" t="s">
        <v>88</v>
      </c>
      <c r="AW155" s="13" t="s">
        <v>41</v>
      </c>
      <c r="AX155" s="13" t="s">
        <v>79</v>
      </c>
      <c r="AY155" s="151" t="s">
        <v>187</v>
      </c>
    </row>
    <row r="156" spans="2:65" s="14" customFormat="1" x14ac:dyDescent="0.2">
      <c r="B156" s="157"/>
      <c r="D156" s="144" t="s">
        <v>195</v>
      </c>
      <c r="E156" s="158" t="s">
        <v>35</v>
      </c>
      <c r="F156" s="159" t="s">
        <v>201</v>
      </c>
      <c r="H156" s="160">
        <v>15</v>
      </c>
      <c r="I156" s="161"/>
      <c r="L156" s="157"/>
      <c r="M156" s="162"/>
      <c r="T156" s="163"/>
      <c r="AT156" s="158" t="s">
        <v>195</v>
      </c>
      <c r="AU156" s="158" t="s">
        <v>86</v>
      </c>
      <c r="AV156" s="14" t="s">
        <v>193</v>
      </c>
      <c r="AW156" s="14" t="s">
        <v>41</v>
      </c>
      <c r="AX156" s="14" t="s">
        <v>86</v>
      </c>
      <c r="AY156" s="158" t="s">
        <v>187</v>
      </c>
    </row>
    <row r="157" spans="2:65" s="1" customFormat="1" ht="16.5" customHeight="1" x14ac:dyDescent="0.2">
      <c r="B157" s="33"/>
      <c r="C157" s="164" t="s">
        <v>257</v>
      </c>
      <c r="D157" s="164" t="s">
        <v>213</v>
      </c>
      <c r="E157" s="165" t="s">
        <v>274</v>
      </c>
      <c r="F157" s="166" t="s">
        <v>275</v>
      </c>
      <c r="G157" s="167" t="s">
        <v>191</v>
      </c>
      <c r="H157" s="168">
        <v>15</v>
      </c>
      <c r="I157" s="169"/>
      <c r="J157" s="170">
        <f>ROUND(I157*H157,2)</f>
        <v>0</v>
      </c>
      <c r="K157" s="166" t="s">
        <v>192</v>
      </c>
      <c r="L157" s="171"/>
      <c r="M157" s="172" t="s">
        <v>35</v>
      </c>
      <c r="N157" s="173" t="s">
        <v>50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216</v>
      </c>
      <c r="AT157" s="141" t="s">
        <v>213</v>
      </c>
      <c r="AU157" s="141" t="s">
        <v>86</v>
      </c>
      <c r="AY157" s="17" t="s">
        <v>187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7" t="s">
        <v>86</v>
      </c>
      <c r="BK157" s="142">
        <f>ROUND(I157*H157,2)</f>
        <v>0</v>
      </c>
      <c r="BL157" s="17" t="s">
        <v>217</v>
      </c>
      <c r="BM157" s="141" t="s">
        <v>1310</v>
      </c>
    </row>
    <row r="158" spans="2:65" s="12" customFormat="1" x14ac:dyDescent="0.2">
      <c r="B158" s="143"/>
      <c r="D158" s="144" t="s">
        <v>195</v>
      </c>
      <c r="E158" s="145" t="s">
        <v>35</v>
      </c>
      <c r="F158" s="146" t="s">
        <v>196</v>
      </c>
      <c r="H158" s="145" t="s">
        <v>35</v>
      </c>
      <c r="I158" s="147"/>
      <c r="L158" s="143"/>
      <c r="M158" s="148"/>
      <c r="T158" s="149"/>
      <c r="AT158" s="145" t="s">
        <v>195</v>
      </c>
      <c r="AU158" s="145" t="s">
        <v>86</v>
      </c>
      <c r="AV158" s="12" t="s">
        <v>86</v>
      </c>
      <c r="AW158" s="12" t="s">
        <v>41</v>
      </c>
      <c r="AX158" s="12" t="s">
        <v>79</v>
      </c>
      <c r="AY158" s="145" t="s">
        <v>187</v>
      </c>
    </row>
    <row r="159" spans="2:65" s="13" customFormat="1" x14ac:dyDescent="0.2">
      <c r="B159" s="150"/>
      <c r="D159" s="144" t="s">
        <v>195</v>
      </c>
      <c r="E159" s="151" t="s">
        <v>35</v>
      </c>
      <c r="F159" s="152" t="s">
        <v>8</v>
      </c>
      <c r="H159" s="153">
        <v>15</v>
      </c>
      <c r="I159" s="154"/>
      <c r="L159" s="150"/>
      <c r="M159" s="155"/>
      <c r="T159" s="156"/>
      <c r="AT159" s="151" t="s">
        <v>195</v>
      </c>
      <c r="AU159" s="151" t="s">
        <v>86</v>
      </c>
      <c r="AV159" s="13" t="s">
        <v>88</v>
      </c>
      <c r="AW159" s="13" t="s">
        <v>41</v>
      </c>
      <c r="AX159" s="13" t="s">
        <v>79</v>
      </c>
      <c r="AY159" s="151" t="s">
        <v>187</v>
      </c>
    </row>
    <row r="160" spans="2:65" s="14" customFormat="1" x14ac:dyDescent="0.2">
      <c r="B160" s="157"/>
      <c r="D160" s="144" t="s">
        <v>195</v>
      </c>
      <c r="E160" s="158" t="s">
        <v>35</v>
      </c>
      <c r="F160" s="159" t="s">
        <v>201</v>
      </c>
      <c r="H160" s="160">
        <v>15</v>
      </c>
      <c r="I160" s="161"/>
      <c r="L160" s="157"/>
      <c r="M160" s="162"/>
      <c r="T160" s="163"/>
      <c r="AT160" s="158" t="s">
        <v>195</v>
      </c>
      <c r="AU160" s="158" t="s">
        <v>86</v>
      </c>
      <c r="AV160" s="14" t="s">
        <v>193</v>
      </c>
      <c r="AW160" s="14" t="s">
        <v>41</v>
      </c>
      <c r="AX160" s="14" t="s">
        <v>86</v>
      </c>
      <c r="AY160" s="158" t="s">
        <v>187</v>
      </c>
    </row>
    <row r="161" spans="2:65" s="11" customFormat="1" ht="22.9" customHeight="1" x14ac:dyDescent="0.2">
      <c r="B161" s="120"/>
      <c r="D161" s="121" t="s">
        <v>78</v>
      </c>
      <c r="E161" s="174" t="s">
        <v>289</v>
      </c>
      <c r="F161" s="174" t="s">
        <v>290</v>
      </c>
      <c r="I161" s="123"/>
      <c r="J161" s="175">
        <f>BK161</f>
        <v>0</v>
      </c>
      <c r="L161" s="120"/>
      <c r="M161" s="125"/>
      <c r="P161" s="126">
        <f>SUM(P162:P186)</f>
        <v>0</v>
      </c>
      <c r="R161" s="126">
        <f>SUM(R162:R186)</f>
        <v>0</v>
      </c>
      <c r="T161" s="127">
        <f>SUM(T162:T186)</f>
        <v>0</v>
      </c>
      <c r="AR161" s="121" t="s">
        <v>86</v>
      </c>
      <c r="AT161" s="128" t="s">
        <v>78</v>
      </c>
      <c r="AU161" s="128" t="s">
        <v>86</v>
      </c>
      <c r="AY161" s="121" t="s">
        <v>187</v>
      </c>
      <c r="BK161" s="129">
        <f>SUM(BK162:BK186)</f>
        <v>0</v>
      </c>
    </row>
    <row r="162" spans="2:65" s="1" customFormat="1" ht="16.5" customHeight="1" x14ac:dyDescent="0.2">
      <c r="B162" s="33"/>
      <c r="C162" s="164" t="s">
        <v>261</v>
      </c>
      <c r="D162" s="164" t="s">
        <v>213</v>
      </c>
      <c r="E162" s="165" t="s">
        <v>301</v>
      </c>
      <c r="F162" s="166" t="s">
        <v>302</v>
      </c>
      <c r="G162" s="167" t="s">
        <v>191</v>
      </c>
      <c r="H162" s="168">
        <v>55</v>
      </c>
      <c r="I162" s="169"/>
      <c r="J162" s="170">
        <f>ROUND(I162*H162,2)</f>
        <v>0</v>
      </c>
      <c r="K162" s="166" t="s">
        <v>192</v>
      </c>
      <c r="L162" s="171"/>
      <c r="M162" s="172" t="s">
        <v>35</v>
      </c>
      <c r="N162" s="173" t="s">
        <v>50</v>
      </c>
      <c r="P162" s="139">
        <f>O162*H162</f>
        <v>0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216</v>
      </c>
      <c r="AT162" s="141" t="s">
        <v>213</v>
      </c>
      <c r="AU162" s="141" t="s">
        <v>88</v>
      </c>
      <c r="AY162" s="17" t="s">
        <v>187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86</v>
      </c>
      <c r="BK162" s="142">
        <f>ROUND(I162*H162,2)</f>
        <v>0</v>
      </c>
      <c r="BL162" s="17" t="s">
        <v>217</v>
      </c>
      <c r="BM162" s="141" t="s">
        <v>1311</v>
      </c>
    </row>
    <row r="163" spans="2:65" s="12" customFormat="1" x14ac:dyDescent="0.2">
      <c r="B163" s="143"/>
      <c r="D163" s="144" t="s">
        <v>195</v>
      </c>
      <c r="E163" s="145" t="s">
        <v>35</v>
      </c>
      <c r="F163" s="146" t="s">
        <v>304</v>
      </c>
      <c r="H163" s="145" t="s">
        <v>35</v>
      </c>
      <c r="I163" s="147"/>
      <c r="L163" s="143"/>
      <c r="M163" s="148"/>
      <c r="T163" s="149"/>
      <c r="AT163" s="145" t="s">
        <v>195</v>
      </c>
      <c r="AU163" s="145" t="s">
        <v>88</v>
      </c>
      <c r="AV163" s="12" t="s">
        <v>86</v>
      </c>
      <c r="AW163" s="12" t="s">
        <v>41</v>
      </c>
      <c r="AX163" s="12" t="s">
        <v>79</v>
      </c>
      <c r="AY163" s="145" t="s">
        <v>187</v>
      </c>
    </row>
    <row r="164" spans="2:65" s="13" customFormat="1" x14ac:dyDescent="0.2">
      <c r="B164" s="150"/>
      <c r="D164" s="144" t="s">
        <v>195</v>
      </c>
      <c r="E164" s="151" t="s">
        <v>35</v>
      </c>
      <c r="F164" s="152" t="s">
        <v>944</v>
      </c>
      <c r="H164" s="153">
        <v>22</v>
      </c>
      <c r="I164" s="154"/>
      <c r="L164" s="150"/>
      <c r="M164" s="155"/>
      <c r="T164" s="156"/>
      <c r="AT164" s="151" t="s">
        <v>195</v>
      </c>
      <c r="AU164" s="151" t="s">
        <v>88</v>
      </c>
      <c r="AV164" s="13" t="s">
        <v>88</v>
      </c>
      <c r="AW164" s="13" t="s">
        <v>41</v>
      </c>
      <c r="AX164" s="13" t="s">
        <v>79</v>
      </c>
      <c r="AY164" s="151" t="s">
        <v>187</v>
      </c>
    </row>
    <row r="165" spans="2:65" s="13" customFormat="1" x14ac:dyDescent="0.2">
      <c r="B165" s="150"/>
      <c r="D165" s="144" t="s">
        <v>195</v>
      </c>
      <c r="E165" s="151" t="s">
        <v>35</v>
      </c>
      <c r="F165" s="152" t="s">
        <v>1312</v>
      </c>
      <c r="H165" s="153">
        <v>33</v>
      </c>
      <c r="I165" s="154"/>
      <c r="L165" s="150"/>
      <c r="M165" s="155"/>
      <c r="T165" s="156"/>
      <c r="AT165" s="151" t="s">
        <v>195</v>
      </c>
      <c r="AU165" s="151" t="s">
        <v>88</v>
      </c>
      <c r="AV165" s="13" t="s">
        <v>88</v>
      </c>
      <c r="AW165" s="13" t="s">
        <v>41</v>
      </c>
      <c r="AX165" s="13" t="s">
        <v>79</v>
      </c>
      <c r="AY165" s="151" t="s">
        <v>187</v>
      </c>
    </row>
    <row r="166" spans="2:65" s="14" customFormat="1" x14ac:dyDescent="0.2">
      <c r="B166" s="157"/>
      <c r="D166" s="144" t="s">
        <v>195</v>
      </c>
      <c r="E166" s="158" t="s">
        <v>35</v>
      </c>
      <c r="F166" s="159" t="s">
        <v>201</v>
      </c>
      <c r="H166" s="160">
        <v>55</v>
      </c>
      <c r="I166" s="161"/>
      <c r="L166" s="157"/>
      <c r="M166" s="162"/>
      <c r="T166" s="163"/>
      <c r="AT166" s="158" t="s">
        <v>195</v>
      </c>
      <c r="AU166" s="158" t="s">
        <v>88</v>
      </c>
      <c r="AV166" s="14" t="s">
        <v>193</v>
      </c>
      <c r="AW166" s="14" t="s">
        <v>41</v>
      </c>
      <c r="AX166" s="14" t="s">
        <v>86</v>
      </c>
      <c r="AY166" s="158" t="s">
        <v>187</v>
      </c>
    </row>
    <row r="167" spans="2:65" s="1" customFormat="1" ht="16.5" customHeight="1" x14ac:dyDescent="0.2">
      <c r="B167" s="33"/>
      <c r="C167" s="130" t="s">
        <v>8</v>
      </c>
      <c r="D167" s="130" t="s">
        <v>188</v>
      </c>
      <c r="E167" s="131" t="s">
        <v>310</v>
      </c>
      <c r="F167" s="132" t="s">
        <v>311</v>
      </c>
      <c r="G167" s="133" t="s">
        <v>191</v>
      </c>
      <c r="H167" s="134">
        <v>28</v>
      </c>
      <c r="I167" s="135"/>
      <c r="J167" s="136">
        <f>ROUND(I167*H167,2)</f>
        <v>0</v>
      </c>
      <c r="K167" s="132" t="s">
        <v>192</v>
      </c>
      <c r="L167" s="33"/>
      <c r="M167" s="137" t="s">
        <v>35</v>
      </c>
      <c r="N167" s="138" t="s">
        <v>50</v>
      </c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AR167" s="141" t="s">
        <v>193</v>
      </c>
      <c r="AT167" s="141" t="s">
        <v>188</v>
      </c>
      <c r="AU167" s="141" t="s">
        <v>88</v>
      </c>
      <c r="AY167" s="17" t="s">
        <v>187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7" t="s">
        <v>86</v>
      </c>
      <c r="BK167" s="142">
        <f>ROUND(I167*H167,2)</f>
        <v>0</v>
      </c>
      <c r="BL167" s="17" t="s">
        <v>193</v>
      </c>
      <c r="BM167" s="141" t="s">
        <v>1313</v>
      </c>
    </row>
    <row r="168" spans="2:65" s="12" customFormat="1" x14ac:dyDescent="0.2">
      <c r="B168" s="143"/>
      <c r="D168" s="144" t="s">
        <v>195</v>
      </c>
      <c r="E168" s="145" t="s">
        <v>35</v>
      </c>
      <c r="F168" s="146" t="s">
        <v>304</v>
      </c>
      <c r="H168" s="145" t="s">
        <v>35</v>
      </c>
      <c r="I168" s="147"/>
      <c r="L168" s="143"/>
      <c r="M168" s="148"/>
      <c r="T168" s="149"/>
      <c r="AT168" s="145" t="s">
        <v>195</v>
      </c>
      <c r="AU168" s="145" t="s">
        <v>88</v>
      </c>
      <c r="AV168" s="12" t="s">
        <v>86</v>
      </c>
      <c r="AW168" s="12" t="s">
        <v>41</v>
      </c>
      <c r="AX168" s="12" t="s">
        <v>79</v>
      </c>
      <c r="AY168" s="145" t="s">
        <v>187</v>
      </c>
    </row>
    <row r="169" spans="2:65" s="13" customFormat="1" x14ac:dyDescent="0.2">
      <c r="B169" s="150"/>
      <c r="D169" s="144" t="s">
        <v>195</v>
      </c>
      <c r="E169" s="151" t="s">
        <v>35</v>
      </c>
      <c r="F169" s="152" t="s">
        <v>207</v>
      </c>
      <c r="H169" s="153">
        <v>3</v>
      </c>
      <c r="I169" s="154"/>
      <c r="L169" s="150"/>
      <c r="M169" s="155"/>
      <c r="T169" s="156"/>
      <c r="AT169" s="151" t="s">
        <v>195</v>
      </c>
      <c r="AU169" s="151" t="s">
        <v>88</v>
      </c>
      <c r="AV169" s="13" t="s">
        <v>88</v>
      </c>
      <c r="AW169" s="13" t="s">
        <v>41</v>
      </c>
      <c r="AX169" s="13" t="s">
        <v>79</v>
      </c>
      <c r="AY169" s="151" t="s">
        <v>187</v>
      </c>
    </row>
    <row r="170" spans="2:65" s="13" customFormat="1" x14ac:dyDescent="0.2">
      <c r="B170" s="150"/>
      <c r="D170" s="144" t="s">
        <v>195</v>
      </c>
      <c r="E170" s="151" t="s">
        <v>35</v>
      </c>
      <c r="F170" s="152" t="s">
        <v>243</v>
      </c>
      <c r="H170" s="153">
        <v>10</v>
      </c>
      <c r="I170" s="154"/>
      <c r="L170" s="150"/>
      <c r="M170" s="155"/>
      <c r="T170" s="156"/>
      <c r="AT170" s="151" t="s">
        <v>195</v>
      </c>
      <c r="AU170" s="151" t="s">
        <v>88</v>
      </c>
      <c r="AV170" s="13" t="s">
        <v>88</v>
      </c>
      <c r="AW170" s="13" t="s">
        <v>41</v>
      </c>
      <c r="AX170" s="13" t="s">
        <v>79</v>
      </c>
      <c r="AY170" s="151" t="s">
        <v>187</v>
      </c>
    </row>
    <row r="171" spans="2:65" s="13" customFormat="1" x14ac:dyDescent="0.2">
      <c r="B171" s="150"/>
      <c r="D171" s="144" t="s">
        <v>195</v>
      </c>
      <c r="E171" s="151" t="s">
        <v>35</v>
      </c>
      <c r="F171" s="152" t="s">
        <v>239</v>
      </c>
      <c r="H171" s="153">
        <v>9</v>
      </c>
      <c r="I171" s="154"/>
      <c r="L171" s="150"/>
      <c r="M171" s="155"/>
      <c r="T171" s="156"/>
      <c r="AT171" s="151" t="s">
        <v>195</v>
      </c>
      <c r="AU171" s="151" t="s">
        <v>88</v>
      </c>
      <c r="AV171" s="13" t="s">
        <v>88</v>
      </c>
      <c r="AW171" s="13" t="s">
        <v>41</v>
      </c>
      <c r="AX171" s="13" t="s">
        <v>79</v>
      </c>
      <c r="AY171" s="151" t="s">
        <v>187</v>
      </c>
    </row>
    <row r="172" spans="2:65" s="13" customFormat="1" x14ac:dyDescent="0.2">
      <c r="B172" s="150"/>
      <c r="D172" s="144" t="s">
        <v>195</v>
      </c>
      <c r="E172" s="151" t="s">
        <v>35</v>
      </c>
      <c r="F172" s="152" t="s">
        <v>86</v>
      </c>
      <c r="H172" s="153">
        <v>1</v>
      </c>
      <c r="I172" s="154"/>
      <c r="L172" s="150"/>
      <c r="M172" s="155"/>
      <c r="T172" s="156"/>
      <c r="AT172" s="151" t="s">
        <v>195</v>
      </c>
      <c r="AU172" s="151" t="s">
        <v>88</v>
      </c>
      <c r="AV172" s="13" t="s">
        <v>88</v>
      </c>
      <c r="AW172" s="13" t="s">
        <v>41</v>
      </c>
      <c r="AX172" s="13" t="s">
        <v>79</v>
      </c>
      <c r="AY172" s="151" t="s">
        <v>187</v>
      </c>
    </row>
    <row r="173" spans="2:65" s="13" customFormat="1" x14ac:dyDescent="0.2">
      <c r="B173" s="150"/>
      <c r="D173" s="144" t="s">
        <v>195</v>
      </c>
      <c r="E173" s="151" t="s">
        <v>35</v>
      </c>
      <c r="F173" s="152" t="s">
        <v>88</v>
      </c>
      <c r="H173" s="153">
        <v>2</v>
      </c>
      <c r="I173" s="154"/>
      <c r="L173" s="150"/>
      <c r="M173" s="155"/>
      <c r="T173" s="156"/>
      <c r="AT173" s="151" t="s">
        <v>195</v>
      </c>
      <c r="AU173" s="151" t="s">
        <v>88</v>
      </c>
      <c r="AV173" s="13" t="s">
        <v>88</v>
      </c>
      <c r="AW173" s="13" t="s">
        <v>41</v>
      </c>
      <c r="AX173" s="13" t="s">
        <v>79</v>
      </c>
      <c r="AY173" s="151" t="s">
        <v>187</v>
      </c>
    </row>
    <row r="174" spans="2:65" s="13" customFormat="1" x14ac:dyDescent="0.2">
      <c r="B174" s="150"/>
      <c r="D174" s="144" t="s">
        <v>195</v>
      </c>
      <c r="E174" s="151" t="s">
        <v>35</v>
      </c>
      <c r="F174" s="152" t="s">
        <v>88</v>
      </c>
      <c r="H174" s="153">
        <v>2</v>
      </c>
      <c r="I174" s="154"/>
      <c r="L174" s="150"/>
      <c r="M174" s="155"/>
      <c r="T174" s="156"/>
      <c r="AT174" s="151" t="s">
        <v>195</v>
      </c>
      <c r="AU174" s="151" t="s">
        <v>88</v>
      </c>
      <c r="AV174" s="13" t="s">
        <v>88</v>
      </c>
      <c r="AW174" s="13" t="s">
        <v>41</v>
      </c>
      <c r="AX174" s="13" t="s">
        <v>79</v>
      </c>
      <c r="AY174" s="151" t="s">
        <v>187</v>
      </c>
    </row>
    <row r="175" spans="2:65" s="13" customFormat="1" x14ac:dyDescent="0.2">
      <c r="B175" s="150"/>
      <c r="D175" s="144" t="s">
        <v>195</v>
      </c>
      <c r="E175" s="151" t="s">
        <v>35</v>
      </c>
      <c r="F175" s="152" t="s">
        <v>86</v>
      </c>
      <c r="H175" s="153">
        <v>1</v>
      </c>
      <c r="I175" s="154"/>
      <c r="L175" s="150"/>
      <c r="M175" s="155"/>
      <c r="T175" s="156"/>
      <c r="AT175" s="151" t="s">
        <v>195</v>
      </c>
      <c r="AU175" s="151" t="s">
        <v>88</v>
      </c>
      <c r="AV175" s="13" t="s">
        <v>88</v>
      </c>
      <c r="AW175" s="13" t="s">
        <v>41</v>
      </c>
      <c r="AX175" s="13" t="s">
        <v>79</v>
      </c>
      <c r="AY175" s="151" t="s">
        <v>187</v>
      </c>
    </row>
    <row r="176" spans="2:65" s="14" customFormat="1" x14ac:dyDescent="0.2">
      <c r="B176" s="157"/>
      <c r="D176" s="144" t="s">
        <v>195</v>
      </c>
      <c r="E176" s="158" t="s">
        <v>35</v>
      </c>
      <c r="F176" s="159" t="s">
        <v>201</v>
      </c>
      <c r="H176" s="160">
        <v>28</v>
      </c>
      <c r="I176" s="161"/>
      <c r="L176" s="157"/>
      <c r="M176" s="162"/>
      <c r="T176" s="163"/>
      <c r="AT176" s="158" t="s">
        <v>195</v>
      </c>
      <c r="AU176" s="158" t="s">
        <v>88</v>
      </c>
      <c r="AV176" s="14" t="s">
        <v>193</v>
      </c>
      <c r="AW176" s="14" t="s">
        <v>41</v>
      </c>
      <c r="AX176" s="14" t="s">
        <v>86</v>
      </c>
      <c r="AY176" s="158" t="s">
        <v>187</v>
      </c>
    </row>
    <row r="177" spans="2:65" s="1" customFormat="1" ht="21.75" customHeight="1" x14ac:dyDescent="0.2">
      <c r="B177" s="33"/>
      <c r="C177" s="164" t="s">
        <v>269</v>
      </c>
      <c r="D177" s="164" t="s">
        <v>213</v>
      </c>
      <c r="E177" s="165" t="s">
        <v>315</v>
      </c>
      <c r="F177" s="166" t="s">
        <v>316</v>
      </c>
      <c r="G177" s="167" t="s">
        <v>191</v>
      </c>
      <c r="H177" s="168">
        <v>28</v>
      </c>
      <c r="I177" s="169"/>
      <c r="J177" s="170">
        <f>ROUND(I177*H177,2)</f>
        <v>0</v>
      </c>
      <c r="K177" s="166" t="s">
        <v>192</v>
      </c>
      <c r="L177" s="171"/>
      <c r="M177" s="172" t="s">
        <v>35</v>
      </c>
      <c r="N177" s="173" t="s">
        <v>50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216</v>
      </c>
      <c r="AT177" s="141" t="s">
        <v>213</v>
      </c>
      <c r="AU177" s="141" t="s">
        <v>88</v>
      </c>
      <c r="AY177" s="17" t="s">
        <v>187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86</v>
      </c>
      <c r="BK177" s="142">
        <f>ROUND(I177*H177,2)</f>
        <v>0</v>
      </c>
      <c r="BL177" s="17" t="s">
        <v>217</v>
      </c>
      <c r="BM177" s="141" t="s">
        <v>1314</v>
      </c>
    </row>
    <row r="178" spans="2:65" s="12" customFormat="1" x14ac:dyDescent="0.2">
      <c r="B178" s="143"/>
      <c r="D178" s="144" t="s">
        <v>195</v>
      </c>
      <c r="E178" s="145" t="s">
        <v>35</v>
      </c>
      <c r="F178" s="146" t="s">
        <v>304</v>
      </c>
      <c r="H178" s="145" t="s">
        <v>35</v>
      </c>
      <c r="I178" s="147"/>
      <c r="L178" s="143"/>
      <c r="M178" s="148"/>
      <c r="T178" s="149"/>
      <c r="AT178" s="145" t="s">
        <v>195</v>
      </c>
      <c r="AU178" s="145" t="s">
        <v>88</v>
      </c>
      <c r="AV178" s="12" t="s">
        <v>86</v>
      </c>
      <c r="AW178" s="12" t="s">
        <v>41</v>
      </c>
      <c r="AX178" s="12" t="s">
        <v>79</v>
      </c>
      <c r="AY178" s="145" t="s">
        <v>187</v>
      </c>
    </row>
    <row r="179" spans="2:65" s="13" customFormat="1" x14ac:dyDescent="0.2">
      <c r="B179" s="150"/>
      <c r="D179" s="144" t="s">
        <v>195</v>
      </c>
      <c r="E179" s="151" t="s">
        <v>35</v>
      </c>
      <c r="F179" s="152" t="s">
        <v>207</v>
      </c>
      <c r="H179" s="153">
        <v>3</v>
      </c>
      <c r="I179" s="154"/>
      <c r="L179" s="150"/>
      <c r="M179" s="155"/>
      <c r="T179" s="156"/>
      <c r="AT179" s="151" t="s">
        <v>195</v>
      </c>
      <c r="AU179" s="151" t="s">
        <v>88</v>
      </c>
      <c r="AV179" s="13" t="s">
        <v>88</v>
      </c>
      <c r="AW179" s="13" t="s">
        <v>41</v>
      </c>
      <c r="AX179" s="13" t="s">
        <v>79</v>
      </c>
      <c r="AY179" s="151" t="s">
        <v>187</v>
      </c>
    </row>
    <row r="180" spans="2:65" s="13" customFormat="1" x14ac:dyDescent="0.2">
      <c r="B180" s="150"/>
      <c r="D180" s="144" t="s">
        <v>195</v>
      </c>
      <c r="E180" s="151" t="s">
        <v>35</v>
      </c>
      <c r="F180" s="152" t="s">
        <v>243</v>
      </c>
      <c r="H180" s="153">
        <v>10</v>
      </c>
      <c r="I180" s="154"/>
      <c r="L180" s="150"/>
      <c r="M180" s="155"/>
      <c r="T180" s="156"/>
      <c r="AT180" s="151" t="s">
        <v>195</v>
      </c>
      <c r="AU180" s="151" t="s">
        <v>88</v>
      </c>
      <c r="AV180" s="13" t="s">
        <v>88</v>
      </c>
      <c r="AW180" s="13" t="s">
        <v>41</v>
      </c>
      <c r="AX180" s="13" t="s">
        <v>79</v>
      </c>
      <c r="AY180" s="151" t="s">
        <v>187</v>
      </c>
    </row>
    <row r="181" spans="2:65" s="13" customFormat="1" x14ac:dyDescent="0.2">
      <c r="B181" s="150"/>
      <c r="D181" s="144" t="s">
        <v>195</v>
      </c>
      <c r="E181" s="151" t="s">
        <v>35</v>
      </c>
      <c r="F181" s="152" t="s">
        <v>239</v>
      </c>
      <c r="H181" s="153">
        <v>9</v>
      </c>
      <c r="I181" s="154"/>
      <c r="L181" s="150"/>
      <c r="M181" s="155"/>
      <c r="T181" s="156"/>
      <c r="AT181" s="151" t="s">
        <v>195</v>
      </c>
      <c r="AU181" s="151" t="s">
        <v>88</v>
      </c>
      <c r="AV181" s="13" t="s">
        <v>88</v>
      </c>
      <c r="AW181" s="13" t="s">
        <v>41</v>
      </c>
      <c r="AX181" s="13" t="s">
        <v>79</v>
      </c>
      <c r="AY181" s="151" t="s">
        <v>187</v>
      </c>
    </row>
    <row r="182" spans="2:65" s="13" customFormat="1" x14ac:dyDescent="0.2">
      <c r="B182" s="150"/>
      <c r="D182" s="144" t="s">
        <v>195</v>
      </c>
      <c r="E182" s="151" t="s">
        <v>35</v>
      </c>
      <c r="F182" s="152" t="s">
        <v>86</v>
      </c>
      <c r="H182" s="153">
        <v>1</v>
      </c>
      <c r="I182" s="154"/>
      <c r="L182" s="150"/>
      <c r="M182" s="155"/>
      <c r="T182" s="156"/>
      <c r="AT182" s="151" t="s">
        <v>195</v>
      </c>
      <c r="AU182" s="151" t="s">
        <v>88</v>
      </c>
      <c r="AV182" s="13" t="s">
        <v>88</v>
      </c>
      <c r="AW182" s="13" t="s">
        <v>41</v>
      </c>
      <c r="AX182" s="13" t="s">
        <v>79</v>
      </c>
      <c r="AY182" s="151" t="s">
        <v>187</v>
      </c>
    </row>
    <row r="183" spans="2:65" s="13" customFormat="1" x14ac:dyDescent="0.2">
      <c r="B183" s="150"/>
      <c r="D183" s="144" t="s">
        <v>195</v>
      </c>
      <c r="E183" s="151" t="s">
        <v>35</v>
      </c>
      <c r="F183" s="152" t="s">
        <v>88</v>
      </c>
      <c r="H183" s="153">
        <v>2</v>
      </c>
      <c r="I183" s="154"/>
      <c r="L183" s="150"/>
      <c r="M183" s="155"/>
      <c r="T183" s="156"/>
      <c r="AT183" s="151" t="s">
        <v>195</v>
      </c>
      <c r="AU183" s="151" t="s">
        <v>88</v>
      </c>
      <c r="AV183" s="13" t="s">
        <v>88</v>
      </c>
      <c r="AW183" s="13" t="s">
        <v>41</v>
      </c>
      <c r="AX183" s="13" t="s">
        <v>79</v>
      </c>
      <c r="AY183" s="151" t="s">
        <v>187</v>
      </c>
    </row>
    <row r="184" spans="2:65" s="13" customFormat="1" x14ac:dyDescent="0.2">
      <c r="B184" s="150"/>
      <c r="D184" s="144" t="s">
        <v>195</v>
      </c>
      <c r="E184" s="151" t="s">
        <v>35</v>
      </c>
      <c r="F184" s="152" t="s">
        <v>88</v>
      </c>
      <c r="H184" s="153">
        <v>2</v>
      </c>
      <c r="I184" s="154"/>
      <c r="L184" s="150"/>
      <c r="M184" s="155"/>
      <c r="T184" s="156"/>
      <c r="AT184" s="151" t="s">
        <v>195</v>
      </c>
      <c r="AU184" s="151" t="s">
        <v>88</v>
      </c>
      <c r="AV184" s="13" t="s">
        <v>88</v>
      </c>
      <c r="AW184" s="13" t="s">
        <v>41</v>
      </c>
      <c r="AX184" s="13" t="s">
        <v>79</v>
      </c>
      <c r="AY184" s="151" t="s">
        <v>187</v>
      </c>
    </row>
    <row r="185" spans="2:65" s="13" customFormat="1" x14ac:dyDescent="0.2">
      <c r="B185" s="150"/>
      <c r="D185" s="144" t="s">
        <v>195</v>
      </c>
      <c r="E185" s="151" t="s">
        <v>35</v>
      </c>
      <c r="F185" s="152" t="s">
        <v>86</v>
      </c>
      <c r="H185" s="153">
        <v>1</v>
      </c>
      <c r="I185" s="154"/>
      <c r="L185" s="150"/>
      <c r="M185" s="155"/>
      <c r="T185" s="156"/>
      <c r="AT185" s="151" t="s">
        <v>195</v>
      </c>
      <c r="AU185" s="151" t="s">
        <v>88</v>
      </c>
      <c r="AV185" s="13" t="s">
        <v>88</v>
      </c>
      <c r="AW185" s="13" t="s">
        <v>41</v>
      </c>
      <c r="AX185" s="13" t="s">
        <v>79</v>
      </c>
      <c r="AY185" s="151" t="s">
        <v>187</v>
      </c>
    </row>
    <row r="186" spans="2:65" s="14" customFormat="1" x14ac:dyDescent="0.2">
      <c r="B186" s="157"/>
      <c r="D186" s="144" t="s">
        <v>195</v>
      </c>
      <c r="E186" s="158" t="s">
        <v>35</v>
      </c>
      <c r="F186" s="159" t="s">
        <v>201</v>
      </c>
      <c r="H186" s="160">
        <v>28</v>
      </c>
      <c r="I186" s="161"/>
      <c r="L186" s="157"/>
      <c r="M186" s="162"/>
      <c r="T186" s="163"/>
      <c r="AT186" s="158" t="s">
        <v>195</v>
      </c>
      <c r="AU186" s="158" t="s">
        <v>88</v>
      </c>
      <c r="AV186" s="14" t="s">
        <v>193</v>
      </c>
      <c r="AW186" s="14" t="s">
        <v>41</v>
      </c>
      <c r="AX186" s="14" t="s">
        <v>86</v>
      </c>
      <c r="AY186" s="158" t="s">
        <v>187</v>
      </c>
    </row>
    <row r="187" spans="2:65" s="11" customFormat="1" ht="22.9" customHeight="1" x14ac:dyDescent="0.2">
      <c r="B187" s="120"/>
      <c r="D187" s="121" t="s">
        <v>78</v>
      </c>
      <c r="E187" s="174" t="s">
        <v>318</v>
      </c>
      <c r="F187" s="174" t="s">
        <v>319</v>
      </c>
      <c r="I187" s="123"/>
      <c r="J187" s="175">
        <f>BK187</f>
        <v>0</v>
      </c>
      <c r="L187" s="120"/>
      <c r="M187" s="125"/>
      <c r="P187" s="126">
        <f>SUM(P188:P208)</f>
        <v>0</v>
      </c>
      <c r="R187" s="126">
        <f>SUM(R188:R208)</f>
        <v>0</v>
      </c>
      <c r="T187" s="127">
        <f>SUM(T188:T208)</f>
        <v>0</v>
      </c>
      <c r="AR187" s="121" t="s">
        <v>86</v>
      </c>
      <c r="AT187" s="128" t="s">
        <v>78</v>
      </c>
      <c r="AU187" s="128" t="s">
        <v>86</v>
      </c>
      <c r="AY187" s="121" t="s">
        <v>187</v>
      </c>
      <c r="BK187" s="129">
        <f>SUM(BK188:BK208)</f>
        <v>0</v>
      </c>
    </row>
    <row r="188" spans="2:65" s="1" customFormat="1" ht="16.5" customHeight="1" x14ac:dyDescent="0.2">
      <c r="B188" s="33"/>
      <c r="C188" s="130" t="s">
        <v>273</v>
      </c>
      <c r="D188" s="130" t="s">
        <v>188</v>
      </c>
      <c r="E188" s="131" t="s">
        <v>321</v>
      </c>
      <c r="F188" s="132" t="s">
        <v>322</v>
      </c>
      <c r="G188" s="133" t="s">
        <v>191</v>
      </c>
      <c r="H188" s="134">
        <v>50</v>
      </c>
      <c r="I188" s="135"/>
      <c r="J188" s="136">
        <f>ROUND(I188*H188,2)</f>
        <v>0</v>
      </c>
      <c r="K188" s="132" t="s">
        <v>192</v>
      </c>
      <c r="L188" s="33"/>
      <c r="M188" s="137" t="s">
        <v>35</v>
      </c>
      <c r="N188" s="138" t="s">
        <v>50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193</v>
      </c>
      <c r="AT188" s="141" t="s">
        <v>188</v>
      </c>
      <c r="AU188" s="141" t="s">
        <v>88</v>
      </c>
      <c r="AY188" s="17" t="s">
        <v>187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7" t="s">
        <v>86</v>
      </c>
      <c r="BK188" s="142">
        <f>ROUND(I188*H188,2)</f>
        <v>0</v>
      </c>
      <c r="BL188" s="17" t="s">
        <v>193</v>
      </c>
      <c r="BM188" s="141" t="s">
        <v>1315</v>
      </c>
    </row>
    <row r="189" spans="2:65" s="12" customFormat="1" x14ac:dyDescent="0.2">
      <c r="B189" s="143"/>
      <c r="D189" s="144" t="s">
        <v>195</v>
      </c>
      <c r="E189" s="145" t="s">
        <v>35</v>
      </c>
      <c r="F189" s="146" t="s">
        <v>324</v>
      </c>
      <c r="H189" s="145" t="s">
        <v>35</v>
      </c>
      <c r="I189" s="147"/>
      <c r="L189" s="143"/>
      <c r="M189" s="148"/>
      <c r="T189" s="149"/>
      <c r="AT189" s="145" t="s">
        <v>195</v>
      </c>
      <c r="AU189" s="145" t="s">
        <v>88</v>
      </c>
      <c r="AV189" s="12" t="s">
        <v>86</v>
      </c>
      <c r="AW189" s="12" t="s">
        <v>41</v>
      </c>
      <c r="AX189" s="12" t="s">
        <v>79</v>
      </c>
      <c r="AY189" s="145" t="s">
        <v>187</v>
      </c>
    </row>
    <row r="190" spans="2:65" s="13" customFormat="1" x14ac:dyDescent="0.2">
      <c r="B190" s="150"/>
      <c r="D190" s="144" t="s">
        <v>195</v>
      </c>
      <c r="E190" s="151" t="s">
        <v>35</v>
      </c>
      <c r="F190" s="152" t="s">
        <v>1316</v>
      </c>
      <c r="H190" s="153">
        <v>50</v>
      </c>
      <c r="I190" s="154"/>
      <c r="L190" s="150"/>
      <c r="M190" s="155"/>
      <c r="T190" s="156"/>
      <c r="AT190" s="151" t="s">
        <v>195</v>
      </c>
      <c r="AU190" s="151" t="s">
        <v>88</v>
      </c>
      <c r="AV190" s="13" t="s">
        <v>88</v>
      </c>
      <c r="AW190" s="13" t="s">
        <v>41</v>
      </c>
      <c r="AX190" s="13" t="s">
        <v>79</v>
      </c>
      <c r="AY190" s="151" t="s">
        <v>187</v>
      </c>
    </row>
    <row r="191" spans="2:65" s="14" customFormat="1" x14ac:dyDescent="0.2">
      <c r="B191" s="157"/>
      <c r="D191" s="144" t="s">
        <v>195</v>
      </c>
      <c r="E191" s="158" t="s">
        <v>35</v>
      </c>
      <c r="F191" s="159" t="s">
        <v>201</v>
      </c>
      <c r="H191" s="160">
        <v>50</v>
      </c>
      <c r="I191" s="161"/>
      <c r="L191" s="157"/>
      <c r="M191" s="162"/>
      <c r="T191" s="163"/>
      <c r="AT191" s="158" t="s">
        <v>195</v>
      </c>
      <c r="AU191" s="158" t="s">
        <v>88</v>
      </c>
      <c r="AV191" s="14" t="s">
        <v>193</v>
      </c>
      <c r="AW191" s="14" t="s">
        <v>41</v>
      </c>
      <c r="AX191" s="14" t="s">
        <v>86</v>
      </c>
      <c r="AY191" s="158" t="s">
        <v>187</v>
      </c>
    </row>
    <row r="192" spans="2:65" s="1" customFormat="1" ht="16.5" customHeight="1" x14ac:dyDescent="0.2">
      <c r="B192" s="33"/>
      <c r="C192" s="164" t="s">
        <v>277</v>
      </c>
      <c r="D192" s="164" t="s">
        <v>213</v>
      </c>
      <c r="E192" s="165" t="s">
        <v>328</v>
      </c>
      <c r="F192" s="166" t="s">
        <v>329</v>
      </c>
      <c r="G192" s="167" t="s">
        <v>191</v>
      </c>
      <c r="H192" s="168">
        <v>50</v>
      </c>
      <c r="I192" s="169"/>
      <c r="J192" s="170">
        <f>ROUND(I192*H192,2)</f>
        <v>0</v>
      </c>
      <c r="K192" s="166" t="s">
        <v>192</v>
      </c>
      <c r="L192" s="171"/>
      <c r="M192" s="172" t="s">
        <v>35</v>
      </c>
      <c r="N192" s="173" t="s">
        <v>50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216</v>
      </c>
      <c r="AT192" s="141" t="s">
        <v>213</v>
      </c>
      <c r="AU192" s="141" t="s">
        <v>88</v>
      </c>
      <c r="AY192" s="17" t="s">
        <v>187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7" t="s">
        <v>86</v>
      </c>
      <c r="BK192" s="142">
        <f>ROUND(I192*H192,2)</f>
        <v>0</v>
      </c>
      <c r="BL192" s="17" t="s">
        <v>217</v>
      </c>
      <c r="BM192" s="141" t="s">
        <v>1317</v>
      </c>
    </row>
    <row r="193" spans="2:65" s="12" customFormat="1" x14ac:dyDescent="0.2">
      <c r="B193" s="143"/>
      <c r="D193" s="144" t="s">
        <v>195</v>
      </c>
      <c r="E193" s="145" t="s">
        <v>35</v>
      </c>
      <c r="F193" s="146" t="s">
        <v>324</v>
      </c>
      <c r="H193" s="145" t="s">
        <v>35</v>
      </c>
      <c r="I193" s="147"/>
      <c r="L193" s="143"/>
      <c r="M193" s="148"/>
      <c r="T193" s="149"/>
      <c r="AT193" s="145" t="s">
        <v>195</v>
      </c>
      <c r="AU193" s="145" t="s">
        <v>88</v>
      </c>
      <c r="AV193" s="12" t="s">
        <v>86</v>
      </c>
      <c r="AW193" s="12" t="s">
        <v>41</v>
      </c>
      <c r="AX193" s="12" t="s">
        <v>79</v>
      </c>
      <c r="AY193" s="145" t="s">
        <v>187</v>
      </c>
    </row>
    <row r="194" spans="2:65" s="13" customFormat="1" x14ac:dyDescent="0.2">
      <c r="B194" s="150"/>
      <c r="D194" s="144" t="s">
        <v>195</v>
      </c>
      <c r="E194" s="151" t="s">
        <v>35</v>
      </c>
      <c r="F194" s="152" t="s">
        <v>1316</v>
      </c>
      <c r="H194" s="153">
        <v>50</v>
      </c>
      <c r="I194" s="154"/>
      <c r="L194" s="150"/>
      <c r="M194" s="155"/>
      <c r="T194" s="156"/>
      <c r="AT194" s="151" t="s">
        <v>195</v>
      </c>
      <c r="AU194" s="151" t="s">
        <v>88</v>
      </c>
      <c r="AV194" s="13" t="s">
        <v>88</v>
      </c>
      <c r="AW194" s="13" t="s">
        <v>41</v>
      </c>
      <c r="AX194" s="13" t="s">
        <v>79</v>
      </c>
      <c r="AY194" s="151" t="s">
        <v>187</v>
      </c>
    </row>
    <row r="195" spans="2:65" s="14" customFormat="1" x14ac:dyDescent="0.2">
      <c r="B195" s="157"/>
      <c r="D195" s="144" t="s">
        <v>195</v>
      </c>
      <c r="E195" s="158" t="s">
        <v>35</v>
      </c>
      <c r="F195" s="159" t="s">
        <v>201</v>
      </c>
      <c r="H195" s="160">
        <v>50</v>
      </c>
      <c r="I195" s="161"/>
      <c r="L195" s="157"/>
      <c r="M195" s="162"/>
      <c r="T195" s="163"/>
      <c r="AT195" s="158" t="s">
        <v>195</v>
      </c>
      <c r="AU195" s="158" t="s">
        <v>88</v>
      </c>
      <c r="AV195" s="14" t="s">
        <v>193</v>
      </c>
      <c r="AW195" s="14" t="s">
        <v>41</v>
      </c>
      <c r="AX195" s="14" t="s">
        <v>86</v>
      </c>
      <c r="AY195" s="158" t="s">
        <v>187</v>
      </c>
    </row>
    <row r="196" spans="2:65" s="1" customFormat="1" ht="16.5" customHeight="1" x14ac:dyDescent="0.2">
      <c r="B196" s="33"/>
      <c r="C196" s="130" t="s">
        <v>281</v>
      </c>
      <c r="D196" s="130" t="s">
        <v>188</v>
      </c>
      <c r="E196" s="131" t="s">
        <v>378</v>
      </c>
      <c r="F196" s="132" t="s">
        <v>379</v>
      </c>
      <c r="G196" s="133" t="s">
        <v>191</v>
      </c>
      <c r="H196" s="134">
        <v>55</v>
      </c>
      <c r="I196" s="135"/>
      <c r="J196" s="136">
        <f>ROUND(I196*H196,2)</f>
        <v>0</v>
      </c>
      <c r="K196" s="132" t="s">
        <v>192</v>
      </c>
      <c r="L196" s="33"/>
      <c r="M196" s="137" t="s">
        <v>35</v>
      </c>
      <c r="N196" s="138" t="s">
        <v>50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193</v>
      </c>
      <c r="AT196" s="141" t="s">
        <v>188</v>
      </c>
      <c r="AU196" s="141" t="s">
        <v>88</v>
      </c>
      <c r="AY196" s="17" t="s">
        <v>187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7" t="s">
        <v>86</v>
      </c>
      <c r="BK196" s="142">
        <f>ROUND(I196*H196,2)</f>
        <v>0</v>
      </c>
      <c r="BL196" s="17" t="s">
        <v>193</v>
      </c>
      <c r="BM196" s="141" t="s">
        <v>1318</v>
      </c>
    </row>
    <row r="197" spans="2:65" s="1" customFormat="1" ht="24.2" customHeight="1" x14ac:dyDescent="0.2">
      <c r="B197" s="33"/>
      <c r="C197" s="164" t="s">
        <v>285</v>
      </c>
      <c r="D197" s="164" t="s">
        <v>213</v>
      </c>
      <c r="E197" s="165" t="s">
        <v>1133</v>
      </c>
      <c r="F197" s="166" t="s">
        <v>1134</v>
      </c>
      <c r="G197" s="167" t="s">
        <v>191</v>
      </c>
      <c r="H197" s="168">
        <v>75</v>
      </c>
      <c r="I197" s="169"/>
      <c r="J197" s="170">
        <f>ROUND(I197*H197,2)</f>
        <v>0</v>
      </c>
      <c r="K197" s="166" t="s">
        <v>192</v>
      </c>
      <c r="L197" s="171"/>
      <c r="M197" s="172" t="s">
        <v>35</v>
      </c>
      <c r="N197" s="173" t="s">
        <v>50</v>
      </c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AR197" s="141" t="s">
        <v>216</v>
      </c>
      <c r="AT197" s="141" t="s">
        <v>213</v>
      </c>
      <c r="AU197" s="141" t="s">
        <v>88</v>
      </c>
      <c r="AY197" s="17" t="s">
        <v>187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7" t="s">
        <v>86</v>
      </c>
      <c r="BK197" s="142">
        <f>ROUND(I197*H197,2)</f>
        <v>0</v>
      </c>
      <c r="BL197" s="17" t="s">
        <v>217</v>
      </c>
      <c r="BM197" s="141" t="s">
        <v>1319</v>
      </c>
    </row>
    <row r="198" spans="2:65" s="12" customFormat="1" x14ac:dyDescent="0.2">
      <c r="B198" s="143"/>
      <c r="D198" s="144" t="s">
        <v>195</v>
      </c>
      <c r="E198" s="145" t="s">
        <v>35</v>
      </c>
      <c r="F198" s="146" t="s">
        <v>196</v>
      </c>
      <c r="H198" s="145" t="s">
        <v>35</v>
      </c>
      <c r="I198" s="147"/>
      <c r="L198" s="143"/>
      <c r="M198" s="148"/>
      <c r="T198" s="149"/>
      <c r="AT198" s="145" t="s">
        <v>195</v>
      </c>
      <c r="AU198" s="145" t="s">
        <v>88</v>
      </c>
      <c r="AV198" s="12" t="s">
        <v>86</v>
      </c>
      <c r="AW198" s="12" t="s">
        <v>41</v>
      </c>
      <c r="AX198" s="12" t="s">
        <v>79</v>
      </c>
      <c r="AY198" s="145" t="s">
        <v>187</v>
      </c>
    </row>
    <row r="199" spans="2:65" s="13" customFormat="1" x14ac:dyDescent="0.2">
      <c r="B199" s="150"/>
      <c r="D199" s="144" t="s">
        <v>195</v>
      </c>
      <c r="E199" s="151" t="s">
        <v>35</v>
      </c>
      <c r="F199" s="152" t="s">
        <v>543</v>
      </c>
      <c r="H199" s="153">
        <v>75</v>
      </c>
      <c r="I199" s="154"/>
      <c r="L199" s="150"/>
      <c r="M199" s="155"/>
      <c r="T199" s="156"/>
      <c r="AT199" s="151" t="s">
        <v>195</v>
      </c>
      <c r="AU199" s="151" t="s">
        <v>88</v>
      </c>
      <c r="AV199" s="13" t="s">
        <v>88</v>
      </c>
      <c r="AW199" s="13" t="s">
        <v>41</v>
      </c>
      <c r="AX199" s="13" t="s">
        <v>79</v>
      </c>
      <c r="AY199" s="151" t="s">
        <v>187</v>
      </c>
    </row>
    <row r="200" spans="2:65" s="14" customFormat="1" x14ac:dyDescent="0.2">
      <c r="B200" s="157"/>
      <c r="D200" s="144" t="s">
        <v>195</v>
      </c>
      <c r="E200" s="158" t="s">
        <v>35</v>
      </c>
      <c r="F200" s="159" t="s">
        <v>201</v>
      </c>
      <c r="H200" s="160">
        <v>75</v>
      </c>
      <c r="I200" s="161"/>
      <c r="L200" s="157"/>
      <c r="M200" s="162"/>
      <c r="T200" s="163"/>
      <c r="AT200" s="158" t="s">
        <v>195</v>
      </c>
      <c r="AU200" s="158" t="s">
        <v>88</v>
      </c>
      <c r="AV200" s="14" t="s">
        <v>193</v>
      </c>
      <c r="AW200" s="14" t="s">
        <v>41</v>
      </c>
      <c r="AX200" s="14" t="s">
        <v>86</v>
      </c>
      <c r="AY200" s="158" t="s">
        <v>187</v>
      </c>
    </row>
    <row r="201" spans="2:65" s="1" customFormat="1" ht="16.5" customHeight="1" x14ac:dyDescent="0.2">
      <c r="B201" s="33"/>
      <c r="C201" s="130" t="s">
        <v>7</v>
      </c>
      <c r="D201" s="130" t="s">
        <v>188</v>
      </c>
      <c r="E201" s="131" t="s">
        <v>333</v>
      </c>
      <c r="F201" s="132" t="s">
        <v>334</v>
      </c>
      <c r="G201" s="133" t="s">
        <v>204</v>
      </c>
      <c r="H201" s="134">
        <v>1</v>
      </c>
      <c r="I201" s="135"/>
      <c r="J201" s="136">
        <f t="shared" ref="J201:J208" si="0">ROUND(I201*H201,2)</f>
        <v>0</v>
      </c>
      <c r="K201" s="132" t="s">
        <v>192</v>
      </c>
      <c r="L201" s="33"/>
      <c r="M201" s="137" t="s">
        <v>35</v>
      </c>
      <c r="N201" s="138" t="s">
        <v>50</v>
      </c>
      <c r="P201" s="139">
        <f t="shared" ref="P201:P208" si="1">O201*H201</f>
        <v>0</v>
      </c>
      <c r="Q201" s="139">
        <v>0</v>
      </c>
      <c r="R201" s="139">
        <f t="shared" ref="R201:R208" si="2">Q201*H201</f>
        <v>0</v>
      </c>
      <c r="S201" s="139">
        <v>0</v>
      </c>
      <c r="T201" s="140">
        <f t="shared" ref="T201:T208" si="3">S201*H201</f>
        <v>0</v>
      </c>
      <c r="AR201" s="141" t="s">
        <v>205</v>
      </c>
      <c r="AT201" s="141" t="s">
        <v>188</v>
      </c>
      <c r="AU201" s="141" t="s">
        <v>88</v>
      </c>
      <c r="AY201" s="17" t="s">
        <v>187</v>
      </c>
      <c r="BE201" s="142">
        <f t="shared" ref="BE201:BE208" si="4">IF(N201="základní",J201,0)</f>
        <v>0</v>
      </c>
      <c r="BF201" s="142">
        <f t="shared" ref="BF201:BF208" si="5">IF(N201="snížená",J201,0)</f>
        <v>0</v>
      </c>
      <c r="BG201" s="142">
        <f t="shared" ref="BG201:BG208" si="6">IF(N201="zákl. přenesená",J201,0)</f>
        <v>0</v>
      </c>
      <c r="BH201" s="142">
        <f t="shared" ref="BH201:BH208" si="7">IF(N201="sníž. přenesená",J201,0)</f>
        <v>0</v>
      </c>
      <c r="BI201" s="142">
        <f t="shared" ref="BI201:BI208" si="8">IF(N201="nulová",J201,0)</f>
        <v>0</v>
      </c>
      <c r="BJ201" s="17" t="s">
        <v>86</v>
      </c>
      <c r="BK201" s="142">
        <f t="shared" ref="BK201:BK208" si="9">ROUND(I201*H201,2)</f>
        <v>0</v>
      </c>
      <c r="BL201" s="17" t="s">
        <v>205</v>
      </c>
      <c r="BM201" s="141" t="s">
        <v>1320</v>
      </c>
    </row>
    <row r="202" spans="2:65" s="1" customFormat="1" ht="16.5" customHeight="1" x14ac:dyDescent="0.2">
      <c r="B202" s="33"/>
      <c r="C202" s="130" t="s">
        <v>294</v>
      </c>
      <c r="D202" s="130" t="s">
        <v>188</v>
      </c>
      <c r="E202" s="131" t="s">
        <v>337</v>
      </c>
      <c r="F202" s="132" t="s">
        <v>338</v>
      </c>
      <c r="G202" s="133" t="s">
        <v>339</v>
      </c>
      <c r="H202" s="134">
        <v>0.05</v>
      </c>
      <c r="I202" s="135"/>
      <c r="J202" s="136">
        <f t="shared" si="0"/>
        <v>0</v>
      </c>
      <c r="K202" s="132" t="s">
        <v>192</v>
      </c>
      <c r="L202" s="33"/>
      <c r="M202" s="137" t="s">
        <v>35</v>
      </c>
      <c r="N202" s="138" t="s">
        <v>50</v>
      </c>
      <c r="P202" s="139">
        <f t="shared" si="1"/>
        <v>0</v>
      </c>
      <c r="Q202" s="139">
        <v>0</v>
      </c>
      <c r="R202" s="139">
        <f t="shared" si="2"/>
        <v>0</v>
      </c>
      <c r="S202" s="139">
        <v>0</v>
      </c>
      <c r="T202" s="140">
        <f t="shared" si="3"/>
        <v>0</v>
      </c>
      <c r="AR202" s="141" t="s">
        <v>205</v>
      </c>
      <c r="AT202" s="141" t="s">
        <v>188</v>
      </c>
      <c r="AU202" s="141" t="s">
        <v>88</v>
      </c>
      <c r="AY202" s="17" t="s">
        <v>187</v>
      </c>
      <c r="BE202" s="142">
        <f t="shared" si="4"/>
        <v>0</v>
      </c>
      <c r="BF202" s="142">
        <f t="shared" si="5"/>
        <v>0</v>
      </c>
      <c r="BG202" s="142">
        <f t="shared" si="6"/>
        <v>0</v>
      </c>
      <c r="BH202" s="142">
        <f t="shared" si="7"/>
        <v>0</v>
      </c>
      <c r="BI202" s="142">
        <f t="shared" si="8"/>
        <v>0</v>
      </c>
      <c r="BJ202" s="17" t="s">
        <v>86</v>
      </c>
      <c r="BK202" s="142">
        <f t="shared" si="9"/>
        <v>0</v>
      </c>
      <c r="BL202" s="17" t="s">
        <v>205</v>
      </c>
      <c r="BM202" s="141" t="s">
        <v>1321</v>
      </c>
    </row>
    <row r="203" spans="2:65" s="1" customFormat="1" ht="16.5" customHeight="1" x14ac:dyDescent="0.2">
      <c r="B203" s="33"/>
      <c r="C203" s="130" t="s">
        <v>300</v>
      </c>
      <c r="D203" s="130" t="s">
        <v>188</v>
      </c>
      <c r="E203" s="131" t="s">
        <v>345</v>
      </c>
      <c r="F203" s="132" t="s">
        <v>346</v>
      </c>
      <c r="G203" s="133" t="s">
        <v>204</v>
      </c>
      <c r="H203" s="134">
        <v>4</v>
      </c>
      <c r="I203" s="135"/>
      <c r="J203" s="136">
        <f t="shared" si="0"/>
        <v>0</v>
      </c>
      <c r="K203" s="132" t="s">
        <v>192</v>
      </c>
      <c r="L203" s="33"/>
      <c r="M203" s="137" t="s">
        <v>35</v>
      </c>
      <c r="N203" s="138" t="s">
        <v>50</v>
      </c>
      <c r="P203" s="139">
        <f t="shared" si="1"/>
        <v>0</v>
      </c>
      <c r="Q203" s="139">
        <v>0</v>
      </c>
      <c r="R203" s="139">
        <f t="shared" si="2"/>
        <v>0</v>
      </c>
      <c r="S203" s="139">
        <v>0</v>
      </c>
      <c r="T203" s="140">
        <f t="shared" si="3"/>
        <v>0</v>
      </c>
      <c r="AR203" s="141" t="s">
        <v>193</v>
      </c>
      <c r="AT203" s="141" t="s">
        <v>188</v>
      </c>
      <c r="AU203" s="141" t="s">
        <v>88</v>
      </c>
      <c r="AY203" s="17" t="s">
        <v>187</v>
      </c>
      <c r="BE203" s="142">
        <f t="shared" si="4"/>
        <v>0</v>
      </c>
      <c r="BF203" s="142">
        <f t="shared" si="5"/>
        <v>0</v>
      </c>
      <c r="BG203" s="142">
        <f t="shared" si="6"/>
        <v>0</v>
      </c>
      <c r="BH203" s="142">
        <f t="shared" si="7"/>
        <v>0</v>
      </c>
      <c r="BI203" s="142">
        <f t="shared" si="8"/>
        <v>0</v>
      </c>
      <c r="BJ203" s="17" t="s">
        <v>86</v>
      </c>
      <c r="BK203" s="142">
        <f t="shared" si="9"/>
        <v>0</v>
      </c>
      <c r="BL203" s="17" t="s">
        <v>193</v>
      </c>
      <c r="BM203" s="141" t="s">
        <v>1322</v>
      </c>
    </row>
    <row r="204" spans="2:65" s="1" customFormat="1" ht="24.2" customHeight="1" x14ac:dyDescent="0.2">
      <c r="B204" s="33"/>
      <c r="C204" s="130" t="s">
        <v>309</v>
      </c>
      <c r="D204" s="130" t="s">
        <v>188</v>
      </c>
      <c r="E204" s="131" t="s">
        <v>361</v>
      </c>
      <c r="F204" s="132" t="s">
        <v>362</v>
      </c>
      <c r="G204" s="133" t="s">
        <v>363</v>
      </c>
      <c r="H204" s="134">
        <v>72</v>
      </c>
      <c r="I204" s="135"/>
      <c r="J204" s="136">
        <f t="shared" si="0"/>
        <v>0</v>
      </c>
      <c r="K204" s="132" t="s">
        <v>192</v>
      </c>
      <c r="L204" s="33"/>
      <c r="M204" s="137" t="s">
        <v>35</v>
      </c>
      <c r="N204" s="138" t="s">
        <v>50</v>
      </c>
      <c r="P204" s="139">
        <f t="shared" si="1"/>
        <v>0</v>
      </c>
      <c r="Q204" s="139">
        <v>0</v>
      </c>
      <c r="R204" s="139">
        <f t="shared" si="2"/>
        <v>0</v>
      </c>
      <c r="S204" s="139">
        <v>0</v>
      </c>
      <c r="T204" s="140">
        <f t="shared" si="3"/>
        <v>0</v>
      </c>
      <c r="AR204" s="141" t="s">
        <v>193</v>
      </c>
      <c r="AT204" s="141" t="s">
        <v>188</v>
      </c>
      <c r="AU204" s="141" t="s">
        <v>88</v>
      </c>
      <c r="AY204" s="17" t="s">
        <v>187</v>
      </c>
      <c r="BE204" s="142">
        <f t="shared" si="4"/>
        <v>0</v>
      </c>
      <c r="BF204" s="142">
        <f t="shared" si="5"/>
        <v>0</v>
      </c>
      <c r="BG204" s="142">
        <f t="shared" si="6"/>
        <v>0</v>
      </c>
      <c r="BH204" s="142">
        <f t="shared" si="7"/>
        <v>0</v>
      </c>
      <c r="BI204" s="142">
        <f t="shared" si="8"/>
        <v>0</v>
      </c>
      <c r="BJ204" s="17" t="s">
        <v>86</v>
      </c>
      <c r="BK204" s="142">
        <f t="shared" si="9"/>
        <v>0</v>
      </c>
      <c r="BL204" s="17" t="s">
        <v>193</v>
      </c>
      <c r="BM204" s="141" t="s">
        <v>1323</v>
      </c>
    </row>
    <row r="205" spans="2:65" s="1" customFormat="1" ht="16.5" customHeight="1" x14ac:dyDescent="0.2">
      <c r="B205" s="33"/>
      <c r="C205" s="164" t="s">
        <v>314</v>
      </c>
      <c r="D205" s="164" t="s">
        <v>213</v>
      </c>
      <c r="E205" s="165" t="s">
        <v>366</v>
      </c>
      <c r="F205" s="166" t="s">
        <v>367</v>
      </c>
      <c r="G205" s="167" t="s">
        <v>204</v>
      </c>
      <c r="H205" s="168">
        <v>72</v>
      </c>
      <c r="I205" s="169"/>
      <c r="J205" s="170">
        <f t="shared" si="0"/>
        <v>0</v>
      </c>
      <c r="K205" s="166" t="s">
        <v>192</v>
      </c>
      <c r="L205" s="171"/>
      <c r="M205" s="172" t="s">
        <v>35</v>
      </c>
      <c r="N205" s="173" t="s">
        <v>50</v>
      </c>
      <c r="P205" s="139">
        <f t="shared" si="1"/>
        <v>0</v>
      </c>
      <c r="Q205" s="139">
        <v>0</v>
      </c>
      <c r="R205" s="139">
        <f t="shared" si="2"/>
        <v>0</v>
      </c>
      <c r="S205" s="139">
        <v>0</v>
      </c>
      <c r="T205" s="140">
        <f t="shared" si="3"/>
        <v>0</v>
      </c>
      <c r="AR205" s="141" t="s">
        <v>216</v>
      </c>
      <c r="AT205" s="141" t="s">
        <v>213</v>
      </c>
      <c r="AU205" s="141" t="s">
        <v>88</v>
      </c>
      <c r="AY205" s="17" t="s">
        <v>187</v>
      </c>
      <c r="BE205" s="142">
        <f t="shared" si="4"/>
        <v>0</v>
      </c>
      <c r="BF205" s="142">
        <f t="shared" si="5"/>
        <v>0</v>
      </c>
      <c r="BG205" s="142">
        <f t="shared" si="6"/>
        <v>0</v>
      </c>
      <c r="BH205" s="142">
        <f t="shared" si="7"/>
        <v>0</v>
      </c>
      <c r="BI205" s="142">
        <f t="shared" si="8"/>
        <v>0</v>
      </c>
      <c r="BJ205" s="17" t="s">
        <v>86</v>
      </c>
      <c r="BK205" s="142">
        <f t="shared" si="9"/>
        <v>0</v>
      </c>
      <c r="BL205" s="17" t="s">
        <v>217</v>
      </c>
      <c r="BM205" s="141" t="s">
        <v>1324</v>
      </c>
    </row>
    <row r="206" spans="2:65" s="1" customFormat="1" ht="16.5" customHeight="1" x14ac:dyDescent="0.2">
      <c r="B206" s="33"/>
      <c r="C206" s="164" t="s">
        <v>320</v>
      </c>
      <c r="D206" s="164" t="s">
        <v>213</v>
      </c>
      <c r="E206" s="165" t="s">
        <v>349</v>
      </c>
      <c r="F206" s="166" t="s">
        <v>350</v>
      </c>
      <c r="G206" s="167" t="s">
        <v>204</v>
      </c>
      <c r="H206" s="168">
        <v>4</v>
      </c>
      <c r="I206" s="169"/>
      <c r="J206" s="170">
        <f t="shared" si="0"/>
        <v>0</v>
      </c>
      <c r="K206" s="166" t="s">
        <v>192</v>
      </c>
      <c r="L206" s="171"/>
      <c r="M206" s="172" t="s">
        <v>35</v>
      </c>
      <c r="N206" s="173" t="s">
        <v>50</v>
      </c>
      <c r="P206" s="139">
        <f t="shared" si="1"/>
        <v>0</v>
      </c>
      <c r="Q206" s="139">
        <v>0</v>
      </c>
      <c r="R206" s="139">
        <f t="shared" si="2"/>
        <v>0</v>
      </c>
      <c r="S206" s="139">
        <v>0</v>
      </c>
      <c r="T206" s="140">
        <f t="shared" si="3"/>
        <v>0</v>
      </c>
      <c r="AR206" s="141" t="s">
        <v>216</v>
      </c>
      <c r="AT206" s="141" t="s">
        <v>213</v>
      </c>
      <c r="AU206" s="141" t="s">
        <v>88</v>
      </c>
      <c r="AY206" s="17" t="s">
        <v>187</v>
      </c>
      <c r="BE206" s="142">
        <f t="shared" si="4"/>
        <v>0</v>
      </c>
      <c r="BF206" s="142">
        <f t="shared" si="5"/>
        <v>0</v>
      </c>
      <c r="BG206" s="142">
        <f t="shared" si="6"/>
        <v>0</v>
      </c>
      <c r="BH206" s="142">
        <f t="shared" si="7"/>
        <v>0</v>
      </c>
      <c r="BI206" s="142">
        <f t="shared" si="8"/>
        <v>0</v>
      </c>
      <c r="BJ206" s="17" t="s">
        <v>86</v>
      </c>
      <c r="BK206" s="142">
        <f t="shared" si="9"/>
        <v>0</v>
      </c>
      <c r="BL206" s="17" t="s">
        <v>217</v>
      </c>
      <c r="BM206" s="141" t="s">
        <v>1325</v>
      </c>
    </row>
    <row r="207" spans="2:65" s="1" customFormat="1" ht="24.2" customHeight="1" x14ac:dyDescent="0.2">
      <c r="B207" s="33"/>
      <c r="C207" s="130" t="s">
        <v>327</v>
      </c>
      <c r="D207" s="130" t="s">
        <v>188</v>
      </c>
      <c r="E207" s="131" t="s">
        <v>1142</v>
      </c>
      <c r="F207" s="132" t="s">
        <v>1143</v>
      </c>
      <c r="G207" s="133" t="s">
        <v>204</v>
      </c>
      <c r="H207" s="134">
        <v>1</v>
      </c>
      <c r="I207" s="135"/>
      <c r="J207" s="136">
        <f t="shared" si="0"/>
        <v>0</v>
      </c>
      <c r="K207" s="132" t="s">
        <v>192</v>
      </c>
      <c r="L207" s="33"/>
      <c r="M207" s="137" t="s">
        <v>35</v>
      </c>
      <c r="N207" s="138" t="s">
        <v>50</v>
      </c>
      <c r="P207" s="139">
        <f t="shared" si="1"/>
        <v>0</v>
      </c>
      <c r="Q207" s="139">
        <v>0</v>
      </c>
      <c r="R207" s="139">
        <f t="shared" si="2"/>
        <v>0</v>
      </c>
      <c r="S207" s="139">
        <v>0</v>
      </c>
      <c r="T207" s="140">
        <f t="shared" si="3"/>
        <v>0</v>
      </c>
      <c r="AR207" s="141" t="s">
        <v>193</v>
      </c>
      <c r="AT207" s="141" t="s">
        <v>188</v>
      </c>
      <c r="AU207" s="141" t="s">
        <v>88</v>
      </c>
      <c r="AY207" s="17" t="s">
        <v>187</v>
      </c>
      <c r="BE207" s="142">
        <f t="shared" si="4"/>
        <v>0</v>
      </c>
      <c r="BF207" s="142">
        <f t="shared" si="5"/>
        <v>0</v>
      </c>
      <c r="BG207" s="142">
        <f t="shared" si="6"/>
        <v>0</v>
      </c>
      <c r="BH207" s="142">
        <f t="shared" si="7"/>
        <v>0</v>
      </c>
      <c r="BI207" s="142">
        <f t="shared" si="8"/>
        <v>0</v>
      </c>
      <c r="BJ207" s="17" t="s">
        <v>86</v>
      </c>
      <c r="BK207" s="142">
        <f t="shared" si="9"/>
        <v>0</v>
      </c>
      <c r="BL207" s="17" t="s">
        <v>193</v>
      </c>
      <c r="BM207" s="141" t="s">
        <v>1326</v>
      </c>
    </row>
    <row r="208" spans="2:65" s="1" customFormat="1" ht="24.2" customHeight="1" x14ac:dyDescent="0.2">
      <c r="B208" s="33"/>
      <c r="C208" s="130" t="s">
        <v>332</v>
      </c>
      <c r="D208" s="130" t="s">
        <v>188</v>
      </c>
      <c r="E208" s="131" t="s">
        <v>1145</v>
      </c>
      <c r="F208" s="132" t="s">
        <v>1146</v>
      </c>
      <c r="G208" s="133" t="s">
        <v>204</v>
      </c>
      <c r="H208" s="134">
        <v>1</v>
      </c>
      <c r="I208" s="135"/>
      <c r="J208" s="136">
        <f t="shared" si="0"/>
        <v>0</v>
      </c>
      <c r="K208" s="132" t="s">
        <v>192</v>
      </c>
      <c r="L208" s="33"/>
      <c r="M208" s="137" t="s">
        <v>35</v>
      </c>
      <c r="N208" s="138" t="s">
        <v>50</v>
      </c>
      <c r="P208" s="139">
        <f t="shared" si="1"/>
        <v>0</v>
      </c>
      <c r="Q208" s="139">
        <v>0</v>
      </c>
      <c r="R208" s="139">
        <f t="shared" si="2"/>
        <v>0</v>
      </c>
      <c r="S208" s="139">
        <v>0</v>
      </c>
      <c r="T208" s="140">
        <f t="shared" si="3"/>
        <v>0</v>
      </c>
      <c r="AR208" s="141" t="s">
        <v>193</v>
      </c>
      <c r="AT208" s="141" t="s">
        <v>188</v>
      </c>
      <c r="AU208" s="141" t="s">
        <v>88</v>
      </c>
      <c r="AY208" s="17" t="s">
        <v>187</v>
      </c>
      <c r="BE208" s="142">
        <f t="shared" si="4"/>
        <v>0</v>
      </c>
      <c r="BF208" s="142">
        <f t="shared" si="5"/>
        <v>0</v>
      </c>
      <c r="BG208" s="142">
        <f t="shared" si="6"/>
        <v>0</v>
      </c>
      <c r="BH208" s="142">
        <f t="shared" si="7"/>
        <v>0</v>
      </c>
      <c r="BI208" s="142">
        <f t="shared" si="8"/>
        <v>0</v>
      </c>
      <c r="BJ208" s="17" t="s">
        <v>86</v>
      </c>
      <c r="BK208" s="142">
        <f t="shared" si="9"/>
        <v>0</v>
      </c>
      <c r="BL208" s="17" t="s">
        <v>193</v>
      </c>
      <c r="BM208" s="141" t="s">
        <v>1327</v>
      </c>
    </row>
    <row r="209" spans="2:65" s="11" customFormat="1" ht="25.9" customHeight="1" x14ac:dyDescent="0.2">
      <c r="B209" s="120"/>
      <c r="D209" s="121" t="s">
        <v>78</v>
      </c>
      <c r="E209" s="122" t="s">
        <v>94</v>
      </c>
      <c r="F209" s="122" t="s">
        <v>397</v>
      </c>
      <c r="I209" s="123"/>
      <c r="J209" s="124">
        <f>BK209</f>
        <v>0</v>
      </c>
      <c r="L209" s="120"/>
      <c r="M209" s="125"/>
      <c r="P209" s="126">
        <f>P210+SUM(P211:P218)+P232+P238</f>
        <v>0</v>
      </c>
      <c r="R209" s="126">
        <f>R210+SUM(R211:R218)+R232+R238</f>
        <v>0</v>
      </c>
      <c r="T209" s="127">
        <f>T210+SUM(T211:T218)+T232+T238</f>
        <v>0</v>
      </c>
      <c r="AR209" s="121" t="s">
        <v>86</v>
      </c>
      <c r="AT209" s="128" t="s">
        <v>78</v>
      </c>
      <c r="AU209" s="128" t="s">
        <v>79</v>
      </c>
      <c r="AY209" s="121" t="s">
        <v>187</v>
      </c>
      <c r="BK209" s="129">
        <f>BK210+SUM(BK211:BK218)+BK232+BK238</f>
        <v>0</v>
      </c>
    </row>
    <row r="210" spans="2:65" s="1" customFormat="1" ht="24.2" customHeight="1" x14ac:dyDescent="0.2">
      <c r="B210" s="33"/>
      <c r="C210" s="130" t="s">
        <v>336</v>
      </c>
      <c r="D210" s="130" t="s">
        <v>188</v>
      </c>
      <c r="E210" s="131" t="s">
        <v>399</v>
      </c>
      <c r="F210" s="132" t="s">
        <v>400</v>
      </c>
      <c r="G210" s="133" t="s">
        <v>204</v>
      </c>
      <c r="H210" s="134">
        <v>3</v>
      </c>
      <c r="I210" s="135"/>
      <c r="J210" s="136">
        <f>ROUND(I210*H210,2)</f>
        <v>0</v>
      </c>
      <c r="K210" s="132" t="s">
        <v>192</v>
      </c>
      <c r="L210" s="33"/>
      <c r="M210" s="137" t="s">
        <v>35</v>
      </c>
      <c r="N210" s="138" t="s">
        <v>50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193</v>
      </c>
      <c r="AT210" s="141" t="s">
        <v>188</v>
      </c>
      <c r="AU210" s="141" t="s">
        <v>86</v>
      </c>
      <c r="AY210" s="17" t="s">
        <v>187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7" t="s">
        <v>86</v>
      </c>
      <c r="BK210" s="142">
        <f>ROUND(I210*H210,2)</f>
        <v>0</v>
      </c>
      <c r="BL210" s="17" t="s">
        <v>193</v>
      </c>
      <c r="BM210" s="141" t="s">
        <v>1328</v>
      </c>
    </row>
    <row r="211" spans="2:65" s="1" customFormat="1" ht="19.5" x14ac:dyDescent="0.2">
      <c r="B211" s="33"/>
      <c r="D211" s="144" t="s">
        <v>298</v>
      </c>
      <c r="F211" s="176" t="s">
        <v>1329</v>
      </c>
      <c r="I211" s="177"/>
      <c r="L211" s="33"/>
      <c r="M211" s="178"/>
      <c r="T211" s="54"/>
      <c r="AT211" s="17" t="s">
        <v>298</v>
      </c>
      <c r="AU211" s="17" t="s">
        <v>86</v>
      </c>
    </row>
    <row r="212" spans="2:65" s="1" customFormat="1" ht="21.75" customHeight="1" x14ac:dyDescent="0.2">
      <c r="B212" s="33"/>
      <c r="C212" s="164" t="s">
        <v>344</v>
      </c>
      <c r="D212" s="164" t="s">
        <v>213</v>
      </c>
      <c r="E212" s="165" t="s">
        <v>966</v>
      </c>
      <c r="F212" s="166" t="s">
        <v>967</v>
      </c>
      <c r="G212" s="167" t="s">
        <v>191</v>
      </c>
      <c r="H212" s="168">
        <v>70</v>
      </c>
      <c r="I212" s="169"/>
      <c r="J212" s="170">
        <f>ROUND(I212*H212,2)</f>
        <v>0</v>
      </c>
      <c r="K212" s="166" t="s">
        <v>192</v>
      </c>
      <c r="L212" s="171"/>
      <c r="M212" s="172" t="s">
        <v>35</v>
      </c>
      <c r="N212" s="173" t="s">
        <v>50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216</v>
      </c>
      <c r="AT212" s="141" t="s">
        <v>213</v>
      </c>
      <c r="AU212" s="141" t="s">
        <v>86</v>
      </c>
      <c r="AY212" s="17" t="s">
        <v>187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7" t="s">
        <v>86</v>
      </c>
      <c r="BK212" s="142">
        <f>ROUND(I212*H212,2)</f>
        <v>0</v>
      </c>
      <c r="BL212" s="17" t="s">
        <v>217</v>
      </c>
      <c r="BM212" s="141" t="s">
        <v>1330</v>
      </c>
    </row>
    <row r="213" spans="2:65" s="1" customFormat="1" ht="24.2" customHeight="1" x14ac:dyDescent="0.2">
      <c r="B213" s="33"/>
      <c r="C213" s="130" t="s">
        <v>348</v>
      </c>
      <c r="D213" s="130" t="s">
        <v>188</v>
      </c>
      <c r="E213" s="131" t="s">
        <v>408</v>
      </c>
      <c r="F213" s="132" t="s">
        <v>409</v>
      </c>
      <c r="G213" s="133" t="s">
        <v>204</v>
      </c>
      <c r="H213" s="134">
        <v>4</v>
      </c>
      <c r="I213" s="135"/>
      <c r="J213" s="136">
        <f>ROUND(I213*H213,2)</f>
        <v>0</v>
      </c>
      <c r="K213" s="132" t="s">
        <v>192</v>
      </c>
      <c r="L213" s="33"/>
      <c r="M213" s="137" t="s">
        <v>35</v>
      </c>
      <c r="N213" s="138" t="s">
        <v>50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193</v>
      </c>
      <c r="AT213" s="141" t="s">
        <v>188</v>
      </c>
      <c r="AU213" s="141" t="s">
        <v>86</v>
      </c>
      <c r="AY213" s="17" t="s">
        <v>187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7" t="s">
        <v>86</v>
      </c>
      <c r="BK213" s="142">
        <f>ROUND(I213*H213,2)</f>
        <v>0</v>
      </c>
      <c r="BL213" s="17" t="s">
        <v>193</v>
      </c>
      <c r="BM213" s="141" t="s">
        <v>1331</v>
      </c>
    </row>
    <row r="214" spans="2:65" s="1" customFormat="1" ht="29.25" x14ac:dyDescent="0.2">
      <c r="B214" s="33"/>
      <c r="D214" s="144" t="s">
        <v>298</v>
      </c>
      <c r="F214" s="176" t="s">
        <v>411</v>
      </c>
      <c r="I214" s="177"/>
      <c r="L214" s="33"/>
      <c r="M214" s="178"/>
      <c r="T214" s="54"/>
      <c r="AT214" s="17" t="s">
        <v>298</v>
      </c>
      <c r="AU214" s="17" t="s">
        <v>86</v>
      </c>
    </row>
    <row r="215" spans="2:65" s="1" customFormat="1" ht="21.75" customHeight="1" x14ac:dyDescent="0.2">
      <c r="B215" s="33"/>
      <c r="C215" s="164" t="s">
        <v>352</v>
      </c>
      <c r="D215" s="164" t="s">
        <v>213</v>
      </c>
      <c r="E215" s="165" t="s">
        <v>422</v>
      </c>
      <c r="F215" s="166" t="s">
        <v>423</v>
      </c>
      <c r="G215" s="167" t="s">
        <v>204</v>
      </c>
      <c r="H215" s="168">
        <v>4</v>
      </c>
      <c r="I215" s="169"/>
      <c r="J215" s="170">
        <f>ROUND(I215*H215,2)</f>
        <v>0</v>
      </c>
      <c r="K215" s="166" t="s">
        <v>192</v>
      </c>
      <c r="L215" s="171"/>
      <c r="M215" s="172" t="s">
        <v>35</v>
      </c>
      <c r="N215" s="173" t="s">
        <v>50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216</v>
      </c>
      <c r="AT215" s="141" t="s">
        <v>213</v>
      </c>
      <c r="AU215" s="141" t="s">
        <v>86</v>
      </c>
      <c r="AY215" s="17" t="s">
        <v>187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7" t="s">
        <v>86</v>
      </c>
      <c r="BK215" s="142">
        <f>ROUND(I215*H215,2)</f>
        <v>0</v>
      </c>
      <c r="BL215" s="17" t="s">
        <v>217</v>
      </c>
      <c r="BM215" s="141" t="s">
        <v>1332</v>
      </c>
    </row>
    <row r="216" spans="2:65" s="1" customFormat="1" ht="16.5" customHeight="1" x14ac:dyDescent="0.2">
      <c r="B216" s="33"/>
      <c r="C216" s="164" t="s">
        <v>356</v>
      </c>
      <c r="D216" s="164" t="s">
        <v>213</v>
      </c>
      <c r="E216" s="165" t="s">
        <v>418</v>
      </c>
      <c r="F216" s="166" t="s">
        <v>419</v>
      </c>
      <c r="G216" s="167" t="s">
        <v>204</v>
      </c>
      <c r="H216" s="168">
        <v>12</v>
      </c>
      <c r="I216" s="169"/>
      <c r="J216" s="170">
        <f>ROUND(I216*H216,2)</f>
        <v>0</v>
      </c>
      <c r="K216" s="166" t="s">
        <v>192</v>
      </c>
      <c r="L216" s="171"/>
      <c r="M216" s="172" t="s">
        <v>35</v>
      </c>
      <c r="N216" s="173" t="s">
        <v>50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216</v>
      </c>
      <c r="AT216" s="141" t="s">
        <v>213</v>
      </c>
      <c r="AU216" s="141" t="s">
        <v>86</v>
      </c>
      <c r="AY216" s="17" t="s">
        <v>187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86</v>
      </c>
      <c r="BK216" s="142">
        <f>ROUND(I216*H216,2)</f>
        <v>0</v>
      </c>
      <c r="BL216" s="17" t="s">
        <v>217</v>
      </c>
      <c r="BM216" s="141" t="s">
        <v>1333</v>
      </c>
    </row>
    <row r="217" spans="2:65" s="1" customFormat="1" ht="16.5" customHeight="1" x14ac:dyDescent="0.2">
      <c r="B217" s="33"/>
      <c r="C217" s="164" t="s">
        <v>360</v>
      </c>
      <c r="D217" s="164" t="s">
        <v>213</v>
      </c>
      <c r="E217" s="165" t="s">
        <v>426</v>
      </c>
      <c r="F217" s="166" t="s">
        <v>427</v>
      </c>
      <c r="G217" s="167" t="s">
        <v>204</v>
      </c>
      <c r="H217" s="168">
        <v>1</v>
      </c>
      <c r="I217" s="169"/>
      <c r="J217" s="170">
        <f>ROUND(I217*H217,2)</f>
        <v>0</v>
      </c>
      <c r="K217" s="166" t="s">
        <v>192</v>
      </c>
      <c r="L217" s="171"/>
      <c r="M217" s="172" t="s">
        <v>35</v>
      </c>
      <c r="N217" s="173" t="s">
        <v>50</v>
      </c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AR217" s="141" t="s">
        <v>216</v>
      </c>
      <c r="AT217" s="141" t="s">
        <v>213</v>
      </c>
      <c r="AU217" s="141" t="s">
        <v>86</v>
      </c>
      <c r="AY217" s="17" t="s">
        <v>187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7" t="s">
        <v>86</v>
      </c>
      <c r="BK217" s="142">
        <f>ROUND(I217*H217,2)</f>
        <v>0</v>
      </c>
      <c r="BL217" s="17" t="s">
        <v>217</v>
      </c>
      <c r="BM217" s="141" t="s">
        <v>1334</v>
      </c>
    </row>
    <row r="218" spans="2:65" s="11" customFormat="1" ht="22.9" customHeight="1" x14ac:dyDescent="0.2">
      <c r="B218" s="120"/>
      <c r="D218" s="121" t="s">
        <v>78</v>
      </c>
      <c r="E218" s="174" t="s">
        <v>429</v>
      </c>
      <c r="F218" s="174" t="s">
        <v>430</v>
      </c>
      <c r="I218" s="123"/>
      <c r="J218" s="175">
        <f>BK218</f>
        <v>0</v>
      </c>
      <c r="L218" s="120"/>
      <c r="M218" s="125"/>
      <c r="P218" s="126">
        <f>SUM(P219:P231)</f>
        <v>0</v>
      </c>
      <c r="R218" s="126">
        <f>SUM(R219:R231)</f>
        <v>0</v>
      </c>
      <c r="T218" s="127">
        <f>SUM(T219:T231)</f>
        <v>0</v>
      </c>
      <c r="AR218" s="121" t="s">
        <v>86</v>
      </c>
      <c r="AT218" s="128" t="s">
        <v>78</v>
      </c>
      <c r="AU218" s="128" t="s">
        <v>86</v>
      </c>
      <c r="AY218" s="121" t="s">
        <v>187</v>
      </c>
      <c r="BK218" s="129">
        <f>SUM(BK219:BK231)</f>
        <v>0</v>
      </c>
    </row>
    <row r="219" spans="2:65" s="1" customFormat="1" ht="24.2" customHeight="1" x14ac:dyDescent="0.2">
      <c r="B219" s="33"/>
      <c r="C219" s="130" t="s">
        <v>365</v>
      </c>
      <c r="D219" s="130" t="s">
        <v>188</v>
      </c>
      <c r="E219" s="131" t="s">
        <v>432</v>
      </c>
      <c r="F219" s="132" t="s">
        <v>433</v>
      </c>
      <c r="G219" s="133" t="s">
        <v>204</v>
      </c>
      <c r="H219" s="134">
        <v>3</v>
      </c>
      <c r="I219" s="135"/>
      <c r="J219" s="136">
        <f t="shared" ref="J219:J231" si="10">ROUND(I219*H219,2)</f>
        <v>0</v>
      </c>
      <c r="K219" s="132" t="s">
        <v>192</v>
      </c>
      <c r="L219" s="33"/>
      <c r="M219" s="137" t="s">
        <v>35</v>
      </c>
      <c r="N219" s="138" t="s">
        <v>50</v>
      </c>
      <c r="P219" s="139">
        <f t="shared" ref="P219:P231" si="11">O219*H219</f>
        <v>0</v>
      </c>
      <c r="Q219" s="139">
        <v>0</v>
      </c>
      <c r="R219" s="139">
        <f t="shared" ref="R219:R231" si="12">Q219*H219</f>
        <v>0</v>
      </c>
      <c r="S219" s="139">
        <v>0</v>
      </c>
      <c r="T219" s="140">
        <f t="shared" ref="T219:T231" si="13">S219*H219</f>
        <v>0</v>
      </c>
      <c r="AR219" s="141" t="s">
        <v>193</v>
      </c>
      <c r="AT219" s="141" t="s">
        <v>188</v>
      </c>
      <c r="AU219" s="141" t="s">
        <v>88</v>
      </c>
      <c r="AY219" s="17" t="s">
        <v>187</v>
      </c>
      <c r="BE219" s="142">
        <f t="shared" ref="BE219:BE231" si="14">IF(N219="základní",J219,0)</f>
        <v>0</v>
      </c>
      <c r="BF219" s="142">
        <f t="shared" ref="BF219:BF231" si="15">IF(N219="snížená",J219,0)</f>
        <v>0</v>
      </c>
      <c r="BG219" s="142">
        <f t="shared" ref="BG219:BG231" si="16">IF(N219="zákl. přenesená",J219,0)</f>
        <v>0</v>
      </c>
      <c r="BH219" s="142">
        <f t="shared" ref="BH219:BH231" si="17">IF(N219="sníž. přenesená",J219,0)</f>
        <v>0</v>
      </c>
      <c r="BI219" s="142">
        <f t="shared" ref="BI219:BI231" si="18">IF(N219="nulová",J219,0)</f>
        <v>0</v>
      </c>
      <c r="BJ219" s="17" t="s">
        <v>86</v>
      </c>
      <c r="BK219" s="142">
        <f t="shared" ref="BK219:BK231" si="19">ROUND(I219*H219,2)</f>
        <v>0</v>
      </c>
      <c r="BL219" s="17" t="s">
        <v>193</v>
      </c>
      <c r="BM219" s="141" t="s">
        <v>1335</v>
      </c>
    </row>
    <row r="220" spans="2:65" s="1" customFormat="1" ht="16.5" customHeight="1" x14ac:dyDescent="0.2">
      <c r="B220" s="33"/>
      <c r="C220" s="164" t="s">
        <v>369</v>
      </c>
      <c r="D220" s="164" t="s">
        <v>213</v>
      </c>
      <c r="E220" s="165" t="s">
        <v>436</v>
      </c>
      <c r="F220" s="166" t="s">
        <v>437</v>
      </c>
      <c r="G220" s="167" t="s">
        <v>204</v>
      </c>
      <c r="H220" s="168">
        <v>3</v>
      </c>
      <c r="I220" s="169"/>
      <c r="J220" s="170">
        <f t="shared" si="10"/>
        <v>0</v>
      </c>
      <c r="K220" s="166" t="s">
        <v>192</v>
      </c>
      <c r="L220" s="171"/>
      <c r="M220" s="172" t="s">
        <v>35</v>
      </c>
      <c r="N220" s="173" t="s">
        <v>50</v>
      </c>
      <c r="P220" s="139">
        <f t="shared" si="11"/>
        <v>0</v>
      </c>
      <c r="Q220" s="139">
        <v>0</v>
      </c>
      <c r="R220" s="139">
        <f t="shared" si="12"/>
        <v>0</v>
      </c>
      <c r="S220" s="139">
        <v>0</v>
      </c>
      <c r="T220" s="140">
        <f t="shared" si="13"/>
        <v>0</v>
      </c>
      <c r="AR220" s="141" t="s">
        <v>395</v>
      </c>
      <c r="AT220" s="141" t="s">
        <v>213</v>
      </c>
      <c r="AU220" s="141" t="s">
        <v>88</v>
      </c>
      <c r="AY220" s="17" t="s">
        <v>187</v>
      </c>
      <c r="BE220" s="142">
        <f t="shared" si="14"/>
        <v>0</v>
      </c>
      <c r="BF220" s="142">
        <f t="shared" si="15"/>
        <v>0</v>
      </c>
      <c r="BG220" s="142">
        <f t="shared" si="16"/>
        <v>0</v>
      </c>
      <c r="BH220" s="142">
        <f t="shared" si="17"/>
        <v>0</v>
      </c>
      <c r="BI220" s="142">
        <f t="shared" si="18"/>
        <v>0</v>
      </c>
      <c r="BJ220" s="17" t="s">
        <v>86</v>
      </c>
      <c r="BK220" s="142">
        <f t="shared" si="19"/>
        <v>0</v>
      </c>
      <c r="BL220" s="17" t="s">
        <v>395</v>
      </c>
      <c r="BM220" s="141" t="s">
        <v>1336</v>
      </c>
    </row>
    <row r="221" spans="2:65" s="1" customFormat="1" ht="21.75" customHeight="1" x14ac:dyDescent="0.2">
      <c r="B221" s="33"/>
      <c r="C221" s="130" t="s">
        <v>373</v>
      </c>
      <c r="D221" s="130" t="s">
        <v>188</v>
      </c>
      <c r="E221" s="131" t="s">
        <v>440</v>
      </c>
      <c r="F221" s="132" t="s">
        <v>441</v>
      </c>
      <c r="G221" s="133" t="s">
        <v>204</v>
      </c>
      <c r="H221" s="134">
        <v>3</v>
      </c>
      <c r="I221" s="135"/>
      <c r="J221" s="136">
        <f t="shared" si="10"/>
        <v>0</v>
      </c>
      <c r="K221" s="132" t="s">
        <v>192</v>
      </c>
      <c r="L221" s="33"/>
      <c r="M221" s="137" t="s">
        <v>35</v>
      </c>
      <c r="N221" s="138" t="s">
        <v>50</v>
      </c>
      <c r="P221" s="139">
        <f t="shared" si="11"/>
        <v>0</v>
      </c>
      <c r="Q221" s="139">
        <v>0</v>
      </c>
      <c r="R221" s="139">
        <f t="shared" si="12"/>
        <v>0</v>
      </c>
      <c r="S221" s="139">
        <v>0</v>
      </c>
      <c r="T221" s="140">
        <f t="shared" si="13"/>
        <v>0</v>
      </c>
      <c r="AR221" s="141" t="s">
        <v>193</v>
      </c>
      <c r="AT221" s="141" t="s">
        <v>188</v>
      </c>
      <c r="AU221" s="141" t="s">
        <v>88</v>
      </c>
      <c r="AY221" s="17" t="s">
        <v>187</v>
      </c>
      <c r="BE221" s="142">
        <f t="shared" si="14"/>
        <v>0</v>
      </c>
      <c r="BF221" s="142">
        <f t="shared" si="15"/>
        <v>0</v>
      </c>
      <c r="BG221" s="142">
        <f t="shared" si="16"/>
        <v>0</v>
      </c>
      <c r="BH221" s="142">
        <f t="shared" si="17"/>
        <v>0</v>
      </c>
      <c r="BI221" s="142">
        <f t="shared" si="18"/>
        <v>0</v>
      </c>
      <c r="BJ221" s="17" t="s">
        <v>86</v>
      </c>
      <c r="BK221" s="142">
        <f t="shared" si="19"/>
        <v>0</v>
      </c>
      <c r="BL221" s="17" t="s">
        <v>193</v>
      </c>
      <c r="BM221" s="141" t="s">
        <v>1337</v>
      </c>
    </row>
    <row r="222" spans="2:65" s="1" customFormat="1" ht="16.5" customHeight="1" x14ac:dyDescent="0.2">
      <c r="B222" s="33"/>
      <c r="C222" s="164" t="s">
        <v>377</v>
      </c>
      <c r="D222" s="164" t="s">
        <v>213</v>
      </c>
      <c r="E222" s="165" t="s">
        <v>444</v>
      </c>
      <c r="F222" s="166" t="s">
        <v>445</v>
      </c>
      <c r="G222" s="167" t="s">
        <v>204</v>
      </c>
      <c r="H222" s="168">
        <v>3</v>
      </c>
      <c r="I222" s="169"/>
      <c r="J222" s="170">
        <f t="shared" si="10"/>
        <v>0</v>
      </c>
      <c r="K222" s="166" t="s">
        <v>192</v>
      </c>
      <c r="L222" s="171"/>
      <c r="M222" s="172" t="s">
        <v>35</v>
      </c>
      <c r="N222" s="173" t="s">
        <v>50</v>
      </c>
      <c r="P222" s="139">
        <f t="shared" si="11"/>
        <v>0</v>
      </c>
      <c r="Q222" s="139">
        <v>0</v>
      </c>
      <c r="R222" s="139">
        <f t="shared" si="12"/>
        <v>0</v>
      </c>
      <c r="S222" s="139">
        <v>0</v>
      </c>
      <c r="T222" s="140">
        <f t="shared" si="13"/>
        <v>0</v>
      </c>
      <c r="AR222" s="141" t="s">
        <v>216</v>
      </c>
      <c r="AT222" s="141" t="s">
        <v>213</v>
      </c>
      <c r="AU222" s="141" t="s">
        <v>88</v>
      </c>
      <c r="AY222" s="17" t="s">
        <v>187</v>
      </c>
      <c r="BE222" s="142">
        <f t="shared" si="14"/>
        <v>0</v>
      </c>
      <c r="BF222" s="142">
        <f t="shared" si="15"/>
        <v>0</v>
      </c>
      <c r="BG222" s="142">
        <f t="shared" si="16"/>
        <v>0</v>
      </c>
      <c r="BH222" s="142">
        <f t="shared" si="17"/>
        <v>0</v>
      </c>
      <c r="BI222" s="142">
        <f t="shared" si="18"/>
        <v>0</v>
      </c>
      <c r="BJ222" s="17" t="s">
        <v>86</v>
      </c>
      <c r="BK222" s="142">
        <f t="shared" si="19"/>
        <v>0</v>
      </c>
      <c r="BL222" s="17" t="s">
        <v>217</v>
      </c>
      <c r="BM222" s="141" t="s">
        <v>1338</v>
      </c>
    </row>
    <row r="223" spans="2:65" s="1" customFormat="1" ht="16.5" customHeight="1" x14ac:dyDescent="0.2">
      <c r="B223" s="33"/>
      <c r="C223" s="164" t="s">
        <v>383</v>
      </c>
      <c r="D223" s="164" t="s">
        <v>213</v>
      </c>
      <c r="E223" s="165" t="s">
        <v>448</v>
      </c>
      <c r="F223" s="166" t="s">
        <v>449</v>
      </c>
      <c r="G223" s="167" t="s">
        <v>204</v>
      </c>
      <c r="H223" s="168">
        <v>3</v>
      </c>
      <c r="I223" s="169"/>
      <c r="J223" s="170">
        <f t="shared" si="10"/>
        <v>0</v>
      </c>
      <c r="K223" s="166" t="s">
        <v>192</v>
      </c>
      <c r="L223" s="171"/>
      <c r="M223" s="172" t="s">
        <v>35</v>
      </c>
      <c r="N223" s="173" t="s">
        <v>50</v>
      </c>
      <c r="P223" s="139">
        <f t="shared" si="11"/>
        <v>0</v>
      </c>
      <c r="Q223" s="139">
        <v>0</v>
      </c>
      <c r="R223" s="139">
        <f t="shared" si="12"/>
        <v>0</v>
      </c>
      <c r="S223" s="139">
        <v>0</v>
      </c>
      <c r="T223" s="140">
        <f t="shared" si="13"/>
        <v>0</v>
      </c>
      <c r="AR223" s="141" t="s">
        <v>216</v>
      </c>
      <c r="AT223" s="141" t="s">
        <v>213</v>
      </c>
      <c r="AU223" s="141" t="s">
        <v>88</v>
      </c>
      <c r="AY223" s="17" t="s">
        <v>187</v>
      </c>
      <c r="BE223" s="142">
        <f t="shared" si="14"/>
        <v>0</v>
      </c>
      <c r="BF223" s="142">
        <f t="shared" si="15"/>
        <v>0</v>
      </c>
      <c r="BG223" s="142">
        <f t="shared" si="16"/>
        <v>0</v>
      </c>
      <c r="BH223" s="142">
        <f t="shared" si="17"/>
        <v>0</v>
      </c>
      <c r="BI223" s="142">
        <f t="shared" si="18"/>
        <v>0</v>
      </c>
      <c r="BJ223" s="17" t="s">
        <v>86</v>
      </c>
      <c r="BK223" s="142">
        <f t="shared" si="19"/>
        <v>0</v>
      </c>
      <c r="BL223" s="17" t="s">
        <v>217</v>
      </c>
      <c r="BM223" s="141" t="s">
        <v>1339</v>
      </c>
    </row>
    <row r="224" spans="2:65" s="1" customFormat="1" ht="16.5" customHeight="1" x14ac:dyDescent="0.2">
      <c r="B224" s="33"/>
      <c r="C224" s="130" t="s">
        <v>388</v>
      </c>
      <c r="D224" s="130" t="s">
        <v>188</v>
      </c>
      <c r="E224" s="131" t="s">
        <v>452</v>
      </c>
      <c r="F224" s="132" t="s">
        <v>453</v>
      </c>
      <c r="G224" s="133" t="s">
        <v>204</v>
      </c>
      <c r="H224" s="134">
        <v>3</v>
      </c>
      <c r="I224" s="135"/>
      <c r="J224" s="136">
        <f t="shared" si="10"/>
        <v>0</v>
      </c>
      <c r="K224" s="132" t="s">
        <v>192</v>
      </c>
      <c r="L224" s="33"/>
      <c r="M224" s="137" t="s">
        <v>35</v>
      </c>
      <c r="N224" s="138" t="s">
        <v>50</v>
      </c>
      <c r="P224" s="139">
        <f t="shared" si="11"/>
        <v>0</v>
      </c>
      <c r="Q224" s="139">
        <v>0</v>
      </c>
      <c r="R224" s="139">
        <f t="shared" si="12"/>
        <v>0</v>
      </c>
      <c r="S224" s="139">
        <v>0</v>
      </c>
      <c r="T224" s="140">
        <f t="shared" si="13"/>
        <v>0</v>
      </c>
      <c r="AR224" s="141" t="s">
        <v>193</v>
      </c>
      <c r="AT224" s="141" t="s">
        <v>188</v>
      </c>
      <c r="AU224" s="141" t="s">
        <v>88</v>
      </c>
      <c r="AY224" s="17" t="s">
        <v>187</v>
      </c>
      <c r="BE224" s="142">
        <f t="shared" si="14"/>
        <v>0</v>
      </c>
      <c r="BF224" s="142">
        <f t="shared" si="15"/>
        <v>0</v>
      </c>
      <c r="BG224" s="142">
        <f t="shared" si="16"/>
        <v>0</v>
      </c>
      <c r="BH224" s="142">
        <f t="shared" si="17"/>
        <v>0</v>
      </c>
      <c r="BI224" s="142">
        <f t="shared" si="18"/>
        <v>0</v>
      </c>
      <c r="BJ224" s="17" t="s">
        <v>86</v>
      </c>
      <c r="BK224" s="142">
        <f t="shared" si="19"/>
        <v>0</v>
      </c>
      <c r="BL224" s="17" t="s">
        <v>193</v>
      </c>
      <c r="BM224" s="141" t="s">
        <v>1340</v>
      </c>
    </row>
    <row r="225" spans="2:65" s="1" customFormat="1" ht="16.5" customHeight="1" x14ac:dyDescent="0.2">
      <c r="B225" s="33"/>
      <c r="C225" s="164" t="s">
        <v>392</v>
      </c>
      <c r="D225" s="164" t="s">
        <v>213</v>
      </c>
      <c r="E225" s="165" t="s">
        <v>456</v>
      </c>
      <c r="F225" s="166" t="s">
        <v>457</v>
      </c>
      <c r="G225" s="167" t="s">
        <v>204</v>
      </c>
      <c r="H225" s="168">
        <v>3</v>
      </c>
      <c r="I225" s="169"/>
      <c r="J225" s="170">
        <f t="shared" si="10"/>
        <v>0</v>
      </c>
      <c r="K225" s="166" t="s">
        <v>192</v>
      </c>
      <c r="L225" s="171"/>
      <c r="M225" s="172" t="s">
        <v>35</v>
      </c>
      <c r="N225" s="173" t="s">
        <v>50</v>
      </c>
      <c r="P225" s="139">
        <f t="shared" si="11"/>
        <v>0</v>
      </c>
      <c r="Q225" s="139">
        <v>0</v>
      </c>
      <c r="R225" s="139">
        <f t="shared" si="12"/>
        <v>0</v>
      </c>
      <c r="S225" s="139">
        <v>0</v>
      </c>
      <c r="T225" s="140">
        <f t="shared" si="13"/>
        <v>0</v>
      </c>
      <c r="AR225" s="141" t="s">
        <v>395</v>
      </c>
      <c r="AT225" s="141" t="s">
        <v>213</v>
      </c>
      <c r="AU225" s="141" t="s">
        <v>88</v>
      </c>
      <c r="AY225" s="17" t="s">
        <v>187</v>
      </c>
      <c r="BE225" s="142">
        <f t="shared" si="14"/>
        <v>0</v>
      </c>
      <c r="BF225" s="142">
        <f t="shared" si="15"/>
        <v>0</v>
      </c>
      <c r="BG225" s="142">
        <f t="shared" si="16"/>
        <v>0</v>
      </c>
      <c r="BH225" s="142">
        <f t="shared" si="17"/>
        <v>0</v>
      </c>
      <c r="BI225" s="142">
        <f t="shared" si="18"/>
        <v>0</v>
      </c>
      <c r="BJ225" s="17" t="s">
        <v>86</v>
      </c>
      <c r="BK225" s="142">
        <f t="shared" si="19"/>
        <v>0</v>
      </c>
      <c r="BL225" s="17" t="s">
        <v>395</v>
      </c>
      <c r="BM225" s="141" t="s">
        <v>1341</v>
      </c>
    </row>
    <row r="226" spans="2:65" s="1" customFormat="1" ht="16.5" customHeight="1" x14ac:dyDescent="0.2">
      <c r="B226" s="33"/>
      <c r="C226" s="130" t="s">
        <v>398</v>
      </c>
      <c r="D226" s="130" t="s">
        <v>188</v>
      </c>
      <c r="E226" s="131" t="s">
        <v>460</v>
      </c>
      <c r="F226" s="132" t="s">
        <v>461</v>
      </c>
      <c r="G226" s="133" t="s">
        <v>204</v>
      </c>
      <c r="H226" s="134">
        <v>6</v>
      </c>
      <c r="I226" s="135"/>
      <c r="J226" s="136">
        <f t="shared" si="10"/>
        <v>0</v>
      </c>
      <c r="K226" s="132" t="s">
        <v>192</v>
      </c>
      <c r="L226" s="33"/>
      <c r="M226" s="137" t="s">
        <v>35</v>
      </c>
      <c r="N226" s="138" t="s">
        <v>50</v>
      </c>
      <c r="P226" s="139">
        <f t="shared" si="11"/>
        <v>0</v>
      </c>
      <c r="Q226" s="139">
        <v>0</v>
      </c>
      <c r="R226" s="139">
        <f t="shared" si="12"/>
        <v>0</v>
      </c>
      <c r="S226" s="139">
        <v>0</v>
      </c>
      <c r="T226" s="140">
        <f t="shared" si="13"/>
        <v>0</v>
      </c>
      <c r="AR226" s="141" t="s">
        <v>193</v>
      </c>
      <c r="AT226" s="141" t="s">
        <v>188</v>
      </c>
      <c r="AU226" s="141" t="s">
        <v>88</v>
      </c>
      <c r="AY226" s="17" t="s">
        <v>187</v>
      </c>
      <c r="BE226" s="142">
        <f t="shared" si="14"/>
        <v>0</v>
      </c>
      <c r="BF226" s="142">
        <f t="shared" si="15"/>
        <v>0</v>
      </c>
      <c r="BG226" s="142">
        <f t="shared" si="16"/>
        <v>0</v>
      </c>
      <c r="BH226" s="142">
        <f t="shared" si="17"/>
        <v>0</v>
      </c>
      <c r="BI226" s="142">
        <f t="shared" si="18"/>
        <v>0</v>
      </c>
      <c r="BJ226" s="17" t="s">
        <v>86</v>
      </c>
      <c r="BK226" s="142">
        <f t="shared" si="19"/>
        <v>0</v>
      </c>
      <c r="BL226" s="17" t="s">
        <v>193</v>
      </c>
      <c r="BM226" s="141" t="s">
        <v>1342</v>
      </c>
    </row>
    <row r="227" spans="2:65" s="1" customFormat="1" ht="21.75" customHeight="1" x14ac:dyDescent="0.2">
      <c r="B227" s="33"/>
      <c r="C227" s="164" t="s">
        <v>403</v>
      </c>
      <c r="D227" s="164" t="s">
        <v>213</v>
      </c>
      <c r="E227" s="165" t="s">
        <v>464</v>
      </c>
      <c r="F227" s="166" t="s">
        <v>465</v>
      </c>
      <c r="G227" s="167" t="s">
        <v>466</v>
      </c>
      <c r="H227" s="168">
        <v>3</v>
      </c>
      <c r="I227" s="169"/>
      <c r="J227" s="170">
        <f t="shared" si="10"/>
        <v>0</v>
      </c>
      <c r="K227" s="166" t="s">
        <v>192</v>
      </c>
      <c r="L227" s="171"/>
      <c r="M227" s="172" t="s">
        <v>35</v>
      </c>
      <c r="N227" s="173" t="s">
        <v>50</v>
      </c>
      <c r="P227" s="139">
        <f t="shared" si="11"/>
        <v>0</v>
      </c>
      <c r="Q227" s="139">
        <v>0</v>
      </c>
      <c r="R227" s="139">
        <f t="shared" si="12"/>
        <v>0</v>
      </c>
      <c r="S227" s="139">
        <v>0</v>
      </c>
      <c r="T227" s="140">
        <f t="shared" si="13"/>
        <v>0</v>
      </c>
      <c r="AR227" s="141" t="s">
        <v>216</v>
      </c>
      <c r="AT227" s="141" t="s">
        <v>213</v>
      </c>
      <c r="AU227" s="141" t="s">
        <v>88</v>
      </c>
      <c r="AY227" s="17" t="s">
        <v>187</v>
      </c>
      <c r="BE227" s="142">
        <f t="shared" si="14"/>
        <v>0</v>
      </c>
      <c r="BF227" s="142">
        <f t="shared" si="15"/>
        <v>0</v>
      </c>
      <c r="BG227" s="142">
        <f t="shared" si="16"/>
        <v>0</v>
      </c>
      <c r="BH227" s="142">
        <f t="shared" si="17"/>
        <v>0</v>
      </c>
      <c r="BI227" s="142">
        <f t="shared" si="18"/>
        <v>0</v>
      </c>
      <c r="BJ227" s="17" t="s">
        <v>86</v>
      </c>
      <c r="BK227" s="142">
        <f t="shared" si="19"/>
        <v>0</v>
      </c>
      <c r="BL227" s="17" t="s">
        <v>217</v>
      </c>
      <c r="BM227" s="141" t="s">
        <v>1343</v>
      </c>
    </row>
    <row r="228" spans="2:65" s="1" customFormat="1" ht="16.5" customHeight="1" x14ac:dyDescent="0.2">
      <c r="B228" s="33"/>
      <c r="C228" s="130" t="s">
        <v>407</v>
      </c>
      <c r="D228" s="130" t="s">
        <v>188</v>
      </c>
      <c r="E228" s="131" t="s">
        <v>469</v>
      </c>
      <c r="F228" s="132" t="s">
        <v>470</v>
      </c>
      <c r="G228" s="133" t="s">
        <v>204</v>
      </c>
      <c r="H228" s="134">
        <v>3</v>
      </c>
      <c r="I228" s="135"/>
      <c r="J228" s="136">
        <f t="shared" si="10"/>
        <v>0</v>
      </c>
      <c r="K228" s="132" t="s">
        <v>192</v>
      </c>
      <c r="L228" s="33"/>
      <c r="M228" s="137" t="s">
        <v>35</v>
      </c>
      <c r="N228" s="138" t="s">
        <v>50</v>
      </c>
      <c r="P228" s="139">
        <f t="shared" si="11"/>
        <v>0</v>
      </c>
      <c r="Q228" s="139">
        <v>0</v>
      </c>
      <c r="R228" s="139">
        <f t="shared" si="12"/>
        <v>0</v>
      </c>
      <c r="S228" s="139">
        <v>0</v>
      </c>
      <c r="T228" s="140">
        <f t="shared" si="13"/>
        <v>0</v>
      </c>
      <c r="AR228" s="141" t="s">
        <v>193</v>
      </c>
      <c r="AT228" s="141" t="s">
        <v>188</v>
      </c>
      <c r="AU228" s="141" t="s">
        <v>88</v>
      </c>
      <c r="AY228" s="17" t="s">
        <v>187</v>
      </c>
      <c r="BE228" s="142">
        <f t="shared" si="14"/>
        <v>0</v>
      </c>
      <c r="BF228" s="142">
        <f t="shared" si="15"/>
        <v>0</v>
      </c>
      <c r="BG228" s="142">
        <f t="shared" si="16"/>
        <v>0</v>
      </c>
      <c r="BH228" s="142">
        <f t="shared" si="17"/>
        <v>0</v>
      </c>
      <c r="BI228" s="142">
        <f t="shared" si="18"/>
        <v>0</v>
      </c>
      <c r="BJ228" s="17" t="s">
        <v>86</v>
      </c>
      <c r="BK228" s="142">
        <f t="shared" si="19"/>
        <v>0</v>
      </c>
      <c r="BL228" s="17" t="s">
        <v>193</v>
      </c>
      <c r="BM228" s="141" t="s">
        <v>1344</v>
      </c>
    </row>
    <row r="229" spans="2:65" s="1" customFormat="1" ht="16.5" customHeight="1" x14ac:dyDescent="0.2">
      <c r="B229" s="33"/>
      <c r="C229" s="164" t="s">
        <v>412</v>
      </c>
      <c r="D229" s="164" t="s">
        <v>213</v>
      </c>
      <c r="E229" s="165" t="s">
        <v>473</v>
      </c>
      <c r="F229" s="166" t="s">
        <v>474</v>
      </c>
      <c r="G229" s="167" t="s">
        <v>204</v>
      </c>
      <c r="H229" s="168">
        <v>3</v>
      </c>
      <c r="I229" s="169"/>
      <c r="J229" s="170">
        <f t="shared" si="10"/>
        <v>0</v>
      </c>
      <c r="K229" s="166" t="s">
        <v>192</v>
      </c>
      <c r="L229" s="171"/>
      <c r="M229" s="172" t="s">
        <v>35</v>
      </c>
      <c r="N229" s="173" t="s">
        <v>50</v>
      </c>
      <c r="P229" s="139">
        <f t="shared" si="11"/>
        <v>0</v>
      </c>
      <c r="Q229" s="139">
        <v>0</v>
      </c>
      <c r="R229" s="139">
        <f t="shared" si="12"/>
        <v>0</v>
      </c>
      <c r="S229" s="139">
        <v>0</v>
      </c>
      <c r="T229" s="140">
        <f t="shared" si="13"/>
        <v>0</v>
      </c>
      <c r="AR229" s="141" t="s">
        <v>216</v>
      </c>
      <c r="AT229" s="141" t="s">
        <v>213</v>
      </c>
      <c r="AU229" s="141" t="s">
        <v>88</v>
      </c>
      <c r="AY229" s="17" t="s">
        <v>187</v>
      </c>
      <c r="BE229" s="142">
        <f t="shared" si="14"/>
        <v>0</v>
      </c>
      <c r="BF229" s="142">
        <f t="shared" si="15"/>
        <v>0</v>
      </c>
      <c r="BG229" s="142">
        <f t="shared" si="16"/>
        <v>0</v>
      </c>
      <c r="BH229" s="142">
        <f t="shared" si="17"/>
        <v>0</v>
      </c>
      <c r="BI229" s="142">
        <f t="shared" si="18"/>
        <v>0</v>
      </c>
      <c r="BJ229" s="17" t="s">
        <v>86</v>
      </c>
      <c r="BK229" s="142">
        <f t="shared" si="19"/>
        <v>0</v>
      </c>
      <c r="BL229" s="17" t="s">
        <v>217</v>
      </c>
      <c r="BM229" s="141" t="s">
        <v>1345</v>
      </c>
    </row>
    <row r="230" spans="2:65" s="1" customFormat="1" ht="16.5" customHeight="1" x14ac:dyDescent="0.2">
      <c r="B230" s="33"/>
      <c r="C230" s="164" t="s">
        <v>417</v>
      </c>
      <c r="D230" s="164" t="s">
        <v>213</v>
      </c>
      <c r="E230" s="165" t="s">
        <v>477</v>
      </c>
      <c r="F230" s="166" t="s">
        <v>478</v>
      </c>
      <c r="G230" s="167" t="s">
        <v>204</v>
      </c>
      <c r="H230" s="168">
        <v>3</v>
      </c>
      <c r="I230" s="169"/>
      <c r="J230" s="170">
        <f t="shared" si="10"/>
        <v>0</v>
      </c>
      <c r="K230" s="166" t="s">
        <v>192</v>
      </c>
      <c r="L230" s="171"/>
      <c r="M230" s="172" t="s">
        <v>35</v>
      </c>
      <c r="N230" s="173" t="s">
        <v>50</v>
      </c>
      <c r="P230" s="139">
        <f t="shared" si="11"/>
        <v>0</v>
      </c>
      <c r="Q230" s="139">
        <v>0</v>
      </c>
      <c r="R230" s="139">
        <f t="shared" si="12"/>
        <v>0</v>
      </c>
      <c r="S230" s="139">
        <v>0</v>
      </c>
      <c r="T230" s="140">
        <f t="shared" si="13"/>
        <v>0</v>
      </c>
      <c r="AR230" s="141" t="s">
        <v>216</v>
      </c>
      <c r="AT230" s="141" t="s">
        <v>213</v>
      </c>
      <c r="AU230" s="141" t="s">
        <v>88</v>
      </c>
      <c r="AY230" s="17" t="s">
        <v>187</v>
      </c>
      <c r="BE230" s="142">
        <f t="shared" si="14"/>
        <v>0</v>
      </c>
      <c r="BF230" s="142">
        <f t="shared" si="15"/>
        <v>0</v>
      </c>
      <c r="BG230" s="142">
        <f t="shared" si="16"/>
        <v>0</v>
      </c>
      <c r="BH230" s="142">
        <f t="shared" si="17"/>
        <v>0</v>
      </c>
      <c r="BI230" s="142">
        <f t="shared" si="18"/>
        <v>0</v>
      </c>
      <c r="BJ230" s="17" t="s">
        <v>86</v>
      </c>
      <c r="BK230" s="142">
        <f t="shared" si="19"/>
        <v>0</v>
      </c>
      <c r="BL230" s="17" t="s">
        <v>217</v>
      </c>
      <c r="BM230" s="141" t="s">
        <v>1346</v>
      </c>
    </row>
    <row r="231" spans="2:65" s="1" customFormat="1" ht="16.5" customHeight="1" x14ac:dyDescent="0.2">
      <c r="B231" s="33"/>
      <c r="C231" s="164" t="s">
        <v>421</v>
      </c>
      <c r="D231" s="164" t="s">
        <v>213</v>
      </c>
      <c r="E231" s="165" t="s">
        <v>481</v>
      </c>
      <c r="F231" s="166" t="s">
        <v>482</v>
      </c>
      <c r="G231" s="167" t="s">
        <v>204</v>
      </c>
      <c r="H231" s="168">
        <v>1</v>
      </c>
      <c r="I231" s="169"/>
      <c r="J231" s="170">
        <f t="shared" si="10"/>
        <v>0</v>
      </c>
      <c r="K231" s="166" t="s">
        <v>192</v>
      </c>
      <c r="L231" s="171"/>
      <c r="M231" s="172" t="s">
        <v>35</v>
      </c>
      <c r="N231" s="173" t="s">
        <v>50</v>
      </c>
      <c r="P231" s="139">
        <f t="shared" si="11"/>
        <v>0</v>
      </c>
      <c r="Q231" s="139">
        <v>0</v>
      </c>
      <c r="R231" s="139">
        <f t="shared" si="12"/>
        <v>0</v>
      </c>
      <c r="S231" s="139">
        <v>0</v>
      </c>
      <c r="T231" s="140">
        <f t="shared" si="13"/>
        <v>0</v>
      </c>
      <c r="AR231" s="141" t="s">
        <v>216</v>
      </c>
      <c r="AT231" s="141" t="s">
        <v>213</v>
      </c>
      <c r="AU231" s="141" t="s">
        <v>88</v>
      </c>
      <c r="AY231" s="17" t="s">
        <v>187</v>
      </c>
      <c r="BE231" s="142">
        <f t="shared" si="14"/>
        <v>0</v>
      </c>
      <c r="BF231" s="142">
        <f t="shared" si="15"/>
        <v>0</v>
      </c>
      <c r="BG231" s="142">
        <f t="shared" si="16"/>
        <v>0</v>
      </c>
      <c r="BH231" s="142">
        <f t="shared" si="17"/>
        <v>0</v>
      </c>
      <c r="BI231" s="142">
        <f t="shared" si="18"/>
        <v>0</v>
      </c>
      <c r="BJ231" s="17" t="s">
        <v>86</v>
      </c>
      <c r="BK231" s="142">
        <f t="shared" si="19"/>
        <v>0</v>
      </c>
      <c r="BL231" s="17" t="s">
        <v>217</v>
      </c>
      <c r="BM231" s="141" t="s">
        <v>1347</v>
      </c>
    </row>
    <row r="232" spans="2:65" s="11" customFormat="1" ht="22.9" customHeight="1" x14ac:dyDescent="0.2">
      <c r="B232" s="120"/>
      <c r="D232" s="121" t="s">
        <v>78</v>
      </c>
      <c r="E232" s="174" t="s">
        <v>484</v>
      </c>
      <c r="F232" s="174" t="s">
        <v>485</v>
      </c>
      <c r="I232" s="123"/>
      <c r="J232" s="175">
        <f>BK232</f>
        <v>0</v>
      </c>
      <c r="L232" s="120"/>
      <c r="M232" s="125"/>
      <c r="P232" s="126">
        <f>SUM(P233:P237)</f>
        <v>0</v>
      </c>
      <c r="R232" s="126">
        <f>SUM(R233:R237)</f>
        <v>0</v>
      </c>
      <c r="T232" s="127">
        <f>SUM(T233:T237)</f>
        <v>0</v>
      </c>
      <c r="AR232" s="121" t="s">
        <v>86</v>
      </c>
      <c r="AT232" s="128" t="s">
        <v>78</v>
      </c>
      <c r="AU232" s="128" t="s">
        <v>86</v>
      </c>
      <c r="AY232" s="121" t="s">
        <v>187</v>
      </c>
      <c r="BK232" s="129">
        <f>SUM(BK233:BK237)</f>
        <v>0</v>
      </c>
    </row>
    <row r="233" spans="2:65" s="1" customFormat="1" ht="16.5" customHeight="1" x14ac:dyDescent="0.2">
      <c r="B233" s="33"/>
      <c r="C233" s="130" t="s">
        <v>425</v>
      </c>
      <c r="D233" s="130" t="s">
        <v>188</v>
      </c>
      <c r="E233" s="131" t="s">
        <v>487</v>
      </c>
      <c r="F233" s="132" t="s">
        <v>488</v>
      </c>
      <c r="G233" s="133" t="s">
        <v>204</v>
      </c>
      <c r="H233" s="134">
        <v>2</v>
      </c>
      <c r="I233" s="135"/>
      <c r="J233" s="136">
        <f>ROUND(I233*H233,2)</f>
        <v>0</v>
      </c>
      <c r="K233" s="132" t="s">
        <v>192</v>
      </c>
      <c r="L233" s="33"/>
      <c r="M233" s="137" t="s">
        <v>35</v>
      </c>
      <c r="N233" s="138" t="s">
        <v>50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205</v>
      </c>
      <c r="AT233" s="141" t="s">
        <v>188</v>
      </c>
      <c r="AU233" s="141" t="s">
        <v>88</v>
      </c>
      <c r="AY233" s="17" t="s">
        <v>187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7" t="s">
        <v>86</v>
      </c>
      <c r="BK233" s="142">
        <f>ROUND(I233*H233,2)</f>
        <v>0</v>
      </c>
      <c r="BL233" s="17" t="s">
        <v>205</v>
      </c>
      <c r="BM233" s="141" t="s">
        <v>1348</v>
      </c>
    </row>
    <row r="234" spans="2:65" s="1" customFormat="1" ht="37.9" customHeight="1" x14ac:dyDescent="0.2">
      <c r="B234" s="33"/>
      <c r="C234" s="130" t="s">
        <v>431</v>
      </c>
      <c r="D234" s="130" t="s">
        <v>188</v>
      </c>
      <c r="E234" s="131" t="s">
        <v>491</v>
      </c>
      <c r="F234" s="132" t="s">
        <v>492</v>
      </c>
      <c r="G234" s="133" t="s">
        <v>204</v>
      </c>
      <c r="H234" s="134">
        <v>2</v>
      </c>
      <c r="I234" s="135"/>
      <c r="J234" s="136">
        <f>ROUND(I234*H234,2)</f>
        <v>0</v>
      </c>
      <c r="K234" s="132" t="s">
        <v>192</v>
      </c>
      <c r="L234" s="33"/>
      <c r="M234" s="137" t="s">
        <v>35</v>
      </c>
      <c r="N234" s="138" t="s">
        <v>50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193</v>
      </c>
      <c r="AT234" s="141" t="s">
        <v>188</v>
      </c>
      <c r="AU234" s="141" t="s">
        <v>88</v>
      </c>
      <c r="AY234" s="17" t="s">
        <v>187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86</v>
      </c>
      <c r="BK234" s="142">
        <f>ROUND(I234*H234,2)</f>
        <v>0</v>
      </c>
      <c r="BL234" s="17" t="s">
        <v>193</v>
      </c>
      <c r="BM234" s="141" t="s">
        <v>1349</v>
      </c>
    </row>
    <row r="235" spans="2:65" s="1" customFormat="1" ht="16.5" customHeight="1" x14ac:dyDescent="0.2">
      <c r="B235" s="33"/>
      <c r="C235" s="130" t="s">
        <v>435</v>
      </c>
      <c r="D235" s="130" t="s">
        <v>188</v>
      </c>
      <c r="E235" s="131" t="s">
        <v>494</v>
      </c>
      <c r="F235" s="132" t="s">
        <v>495</v>
      </c>
      <c r="G235" s="133" t="s">
        <v>204</v>
      </c>
      <c r="H235" s="134">
        <v>2</v>
      </c>
      <c r="I235" s="135"/>
      <c r="J235" s="136">
        <f>ROUND(I235*H235,2)</f>
        <v>0</v>
      </c>
      <c r="K235" s="132" t="s">
        <v>192</v>
      </c>
      <c r="L235" s="33"/>
      <c r="M235" s="137" t="s">
        <v>35</v>
      </c>
      <c r="N235" s="138" t="s">
        <v>50</v>
      </c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AR235" s="141" t="s">
        <v>193</v>
      </c>
      <c r="AT235" s="141" t="s">
        <v>188</v>
      </c>
      <c r="AU235" s="141" t="s">
        <v>88</v>
      </c>
      <c r="AY235" s="17" t="s">
        <v>187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7" t="s">
        <v>86</v>
      </c>
      <c r="BK235" s="142">
        <f>ROUND(I235*H235,2)</f>
        <v>0</v>
      </c>
      <c r="BL235" s="17" t="s">
        <v>193</v>
      </c>
      <c r="BM235" s="141" t="s">
        <v>1350</v>
      </c>
    </row>
    <row r="236" spans="2:65" s="1" customFormat="1" ht="16.5" customHeight="1" x14ac:dyDescent="0.2">
      <c r="B236" s="33"/>
      <c r="C236" s="130" t="s">
        <v>439</v>
      </c>
      <c r="D236" s="130" t="s">
        <v>188</v>
      </c>
      <c r="E236" s="131" t="s">
        <v>498</v>
      </c>
      <c r="F236" s="132" t="s">
        <v>499</v>
      </c>
      <c r="G236" s="133" t="s">
        <v>204</v>
      </c>
      <c r="H236" s="134">
        <v>2</v>
      </c>
      <c r="I236" s="135"/>
      <c r="J236" s="136">
        <f>ROUND(I236*H236,2)</f>
        <v>0</v>
      </c>
      <c r="K236" s="132" t="s">
        <v>192</v>
      </c>
      <c r="L236" s="33"/>
      <c r="M236" s="137" t="s">
        <v>35</v>
      </c>
      <c r="N236" s="138" t="s">
        <v>50</v>
      </c>
      <c r="P236" s="139">
        <f>O236*H236</f>
        <v>0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193</v>
      </c>
      <c r="AT236" s="141" t="s">
        <v>188</v>
      </c>
      <c r="AU236" s="141" t="s">
        <v>88</v>
      </c>
      <c r="AY236" s="17" t="s">
        <v>187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7" t="s">
        <v>86</v>
      </c>
      <c r="BK236" s="142">
        <f>ROUND(I236*H236,2)</f>
        <v>0</v>
      </c>
      <c r="BL236" s="17" t="s">
        <v>193</v>
      </c>
      <c r="BM236" s="141" t="s">
        <v>1351</v>
      </c>
    </row>
    <row r="237" spans="2:65" s="1" customFormat="1" ht="16.5" customHeight="1" x14ac:dyDescent="0.2">
      <c r="B237" s="33"/>
      <c r="C237" s="130" t="s">
        <v>443</v>
      </c>
      <c r="D237" s="130" t="s">
        <v>188</v>
      </c>
      <c r="E237" s="131" t="s">
        <v>502</v>
      </c>
      <c r="F237" s="132" t="s">
        <v>503</v>
      </c>
      <c r="G237" s="133" t="s">
        <v>204</v>
      </c>
      <c r="H237" s="134">
        <v>2</v>
      </c>
      <c r="I237" s="135"/>
      <c r="J237" s="136">
        <f>ROUND(I237*H237,2)</f>
        <v>0</v>
      </c>
      <c r="K237" s="132" t="s">
        <v>192</v>
      </c>
      <c r="L237" s="33"/>
      <c r="M237" s="137" t="s">
        <v>35</v>
      </c>
      <c r="N237" s="138" t="s">
        <v>50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193</v>
      </c>
      <c r="AT237" s="141" t="s">
        <v>188</v>
      </c>
      <c r="AU237" s="141" t="s">
        <v>88</v>
      </c>
      <c r="AY237" s="17" t="s">
        <v>187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7" t="s">
        <v>86</v>
      </c>
      <c r="BK237" s="142">
        <f>ROUND(I237*H237,2)</f>
        <v>0</v>
      </c>
      <c r="BL237" s="17" t="s">
        <v>193</v>
      </c>
      <c r="BM237" s="141" t="s">
        <v>1352</v>
      </c>
    </row>
    <row r="238" spans="2:65" s="11" customFormat="1" ht="22.9" customHeight="1" x14ac:dyDescent="0.2">
      <c r="B238" s="120"/>
      <c r="D238" s="121" t="s">
        <v>78</v>
      </c>
      <c r="E238" s="174" t="s">
        <v>505</v>
      </c>
      <c r="F238" s="174" t="s">
        <v>1353</v>
      </c>
      <c r="I238" s="123"/>
      <c r="J238" s="175">
        <f>BK238</f>
        <v>0</v>
      </c>
      <c r="L238" s="120"/>
      <c r="M238" s="125"/>
      <c r="P238" s="126">
        <f>SUM(P239:P246)</f>
        <v>0</v>
      </c>
      <c r="R238" s="126">
        <f>SUM(R239:R246)</f>
        <v>0</v>
      </c>
      <c r="T238" s="127">
        <f>SUM(T239:T246)</f>
        <v>0</v>
      </c>
      <c r="AR238" s="121" t="s">
        <v>86</v>
      </c>
      <c r="AT238" s="128" t="s">
        <v>78</v>
      </c>
      <c r="AU238" s="128" t="s">
        <v>86</v>
      </c>
      <c r="AY238" s="121" t="s">
        <v>187</v>
      </c>
      <c r="BK238" s="129">
        <f>SUM(BK239:BK246)</f>
        <v>0</v>
      </c>
    </row>
    <row r="239" spans="2:65" s="1" customFormat="1" ht="24.2" customHeight="1" x14ac:dyDescent="0.2">
      <c r="B239" s="33"/>
      <c r="C239" s="130" t="s">
        <v>447</v>
      </c>
      <c r="D239" s="130" t="s">
        <v>188</v>
      </c>
      <c r="E239" s="131" t="s">
        <v>508</v>
      </c>
      <c r="F239" s="132" t="s">
        <v>509</v>
      </c>
      <c r="G239" s="133" t="s">
        <v>204</v>
      </c>
      <c r="H239" s="134">
        <v>1</v>
      </c>
      <c r="I239" s="135"/>
      <c r="J239" s="136">
        <f>ROUND(I239*H239,2)</f>
        <v>0</v>
      </c>
      <c r="K239" s="132" t="s">
        <v>192</v>
      </c>
      <c r="L239" s="33"/>
      <c r="M239" s="137" t="s">
        <v>35</v>
      </c>
      <c r="N239" s="138" t="s">
        <v>50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193</v>
      </c>
      <c r="AT239" s="141" t="s">
        <v>188</v>
      </c>
      <c r="AU239" s="141" t="s">
        <v>88</v>
      </c>
      <c r="AY239" s="17" t="s">
        <v>187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7" t="s">
        <v>86</v>
      </c>
      <c r="BK239" s="142">
        <f>ROUND(I239*H239,2)</f>
        <v>0</v>
      </c>
      <c r="BL239" s="17" t="s">
        <v>193</v>
      </c>
      <c r="BM239" s="141" t="s">
        <v>1354</v>
      </c>
    </row>
    <row r="240" spans="2:65" s="1" customFormat="1" ht="24.2" customHeight="1" x14ac:dyDescent="0.2">
      <c r="B240" s="33"/>
      <c r="C240" s="164" t="s">
        <v>451</v>
      </c>
      <c r="D240" s="164" t="s">
        <v>213</v>
      </c>
      <c r="E240" s="165" t="s">
        <v>512</v>
      </c>
      <c r="F240" s="166" t="s">
        <v>513</v>
      </c>
      <c r="G240" s="167" t="s">
        <v>204</v>
      </c>
      <c r="H240" s="168">
        <v>1</v>
      </c>
      <c r="I240" s="169"/>
      <c r="J240" s="170">
        <f>ROUND(I240*H240,2)</f>
        <v>0</v>
      </c>
      <c r="K240" s="166" t="s">
        <v>192</v>
      </c>
      <c r="L240" s="171"/>
      <c r="M240" s="172" t="s">
        <v>35</v>
      </c>
      <c r="N240" s="173" t="s">
        <v>50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395</v>
      </c>
      <c r="AT240" s="141" t="s">
        <v>213</v>
      </c>
      <c r="AU240" s="141" t="s">
        <v>88</v>
      </c>
      <c r="AY240" s="17" t="s">
        <v>187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7" t="s">
        <v>86</v>
      </c>
      <c r="BK240" s="142">
        <f>ROUND(I240*H240,2)</f>
        <v>0</v>
      </c>
      <c r="BL240" s="17" t="s">
        <v>395</v>
      </c>
      <c r="BM240" s="141" t="s">
        <v>1355</v>
      </c>
    </row>
    <row r="241" spans="2:65" s="1" customFormat="1" ht="19.5" x14ac:dyDescent="0.2">
      <c r="B241" s="33"/>
      <c r="D241" s="144" t="s">
        <v>298</v>
      </c>
      <c r="F241" s="176" t="s">
        <v>1356</v>
      </c>
      <c r="I241" s="177"/>
      <c r="L241" s="33"/>
      <c r="M241" s="178"/>
      <c r="T241" s="54"/>
      <c r="AT241" s="17" t="s">
        <v>298</v>
      </c>
      <c r="AU241" s="17" t="s">
        <v>88</v>
      </c>
    </row>
    <row r="242" spans="2:65" s="1" customFormat="1" ht="37.9" customHeight="1" x14ac:dyDescent="0.2">
      <c r="B242" s="33"/>
      <c r="C242" s="130" t="s">
        <v>455</v>
      </c>
      <c r="D242" s="130" t="s">
        <v>188</v>
      </c>
      <c r="E242" s="131" t="s">
        <v>517</v>
      </c>
      <c r="F242" s="132" t="s">
        <v>518</v>
      </c>
      <c r="G242" s="133" t="s">
        <v>204</v>
      </c>
      <c r="H242" s="134">
        <v>1</v>
      </c>
      <c r="I242" s="135"/>
      <c r="J242" s="136">
        <f>ROUND(I242*H242,2)</f>
        <v>0</v>
      </c>
      <c r="K242" s="132" t="s">
        <v>192</v>
      </c>
      <c r="L242" s="33"/>
      <c r="M242" s="137" t="s">
        <v>35</v>
      </c>
      <c r="N242" s="138" t="s">
        <v>50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193</v>
      </c>
      <c r="AT242" s="141" t="s">
        <v>188</v>
      </c>
      <c r="AU242" s="141" t="s">
        <v>88</v>
      </c>
      <c r="AY242" s="17" t="s">
        <v>187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7" t="s">
        <v>86</v>
      </c>
      <c r="BK242" s="142">
        <f>ROUND(I242*H242,2)</f>
        <v>0</v>
      </c>
      <c r="BL242" s="17" t="s">
        <v>193</v>
      </c>
      <c r="BM242" s="141" t="s">
        <v>1357</v>
      </c>
    </row>
    <row r="243" spans="2:65" s="1" customFormat="1" ht="16.5" customHeight="1" x14ac:dyDescent="0.2">
      <c r="B243" s="33"/>
      <c r="C243" s="164" t="s">
        <v>459</v>
      </c>
      <c r="D243" s="164" t="s">
        <v>213</v>
      </c>
      <c r="E243" s="165" t="s">
        <v>521</v>
      </c>
      <c r="F243" s="166" t="s">
        <v>522</v>
      </c>
      <c r="G243" s="167" t="s">
        <v>204</v>
      </c>
      <c r="H243" s="168">
        <v>1</v>
      </c>
      <c r="I243" s="169"/>
      <c r="J243" s="170">
        <f>ROUND(I243*H243,2)</f>
        <v>0</v>
      </c>
      <c r="K243" s="166" t="s">
        <v>192</v>
      </c>
      <c r="L243" s="171"/>
      <c r="M243" s="172" t="s">
        <v>35</v>
      </c>
      <c r="N243" s="173" t="s">
        <v>50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395</v>
      </c>
      <c r="AT243" s="141" t="s">
        <v>213</v>
      </c>
      <c r="AU243" s="141" t="s">
        <v>88</v>
      </c>
      <c r="AY243" s="17" t="s">
        <v>187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7" t="s">
        <v>86</v>
      </c>
      <c r="BK243" s="142">
        <f>ROUND(I243*H243,2)</f>
        <v>0</v>
      </c>
      <c r="BL243" s="17" t="s">
        <v>395</v>
      </c>
      <c r="BM243" s="141" t="s">
        <v>1358</v>
      </c>
    </row>
    <row r="244" spans="2:65" s="1" customFormat="1" ht="49.15" customHeight="1" x14ac:dyDescent="0.2">
      <c r="B244" s="33"/>
      <c r="C244" s="130" t="s">
        <v>463</v>
      </c>
      <c r="D244" s="130" t="s">
        <v>188</v>
      </c>
      <c r="E244" s="131" t="s">
        <v>525</v>
      </c>
      <c r="F244" s="132" t="s">
        <v>526</v>
      </c>
      <c r="G244" s="133" t="s">
        <v>204</v>
      </c>
      <c r="H244" s="134">
        <v>1</v>
      </c>
      <c r="I244" s="135"/>
      <c r="J244" s="136">
        <f>ROUND(I244*H244,2)</f>
        <v>0</v>
      </c>
      <c r="K244" s="132" t="s">
        <v>192</v>
      </c>
      <c r="L244" s="33"/>
      <c r="M244" s="137" t="s">
        <v>35</v>
      </c>
      <c r="N244" s="138" t="s">
        <v>50</v>
      </c>
      <c r="P244" s="139">
        <f>O244*H244</f>
        <v>0</v>
      </c>
      <c r="Q244" s="139">
        <v>0</v>
      </c>
      <c r="R244" s="139">
        <f>Q244*H244</f>
        <v>0</v>
      </c>
      <c r="S244" s="139">
        <v>0</v>
      </c>
      <c r="T244" s="140">
        <f>S244*H244</f>
        <v>0</v>
      </c>
      <c r="AR244" s="141" t="s">
        <v>193</v>
      </c>
      <c r="AT244" s="141" t="s">
        <v>188</v>
      </c>
      <c r="AU244" s="141" t="s">
        <v>88</v>
      </c>
      <c r="AY244" s="17" t="s">
        <v>187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7" t="s">
        <v>86</v>
      </c>
      <c r="BK244" s="142">
        <f>ROUND(I244*H244,2)</f>
        <v>0</v>
      </c>
      <c r="BL244" s="17" t="s">
        <v>193</v>
      </c>
      <c r="BM244" s="141" t="s">
        <v>1359</v>
      </c>
    </row>
    <row r="245" spans="2:65" s="1" customFormat="1" ht="16.5" customHeight="1" x14ac:dyDescent="0.2">
      <c r="B245" s="33"/>
      <c r="C245" s="164" t="s">
        <v>468</v>
      </c>
      <c r="D245" s="164" t="s">
        <v>213</v>
      </c>
      <c r="E245" s="165" t="s">
        <v>529</v>
      </c>
      <c r="F245" s="166" t="s">
        <v>530</v>
      </c>
      <c r="G245" s="167" t="s">
        <v>204</v>
      </c>
      <c r="H245" s="168">
        <v>1</v>
      </c>
      <c r="I245" s="169"/>
      <c r="J245" s="170">
        <f>ROUND(I245*H245,2)</f>
        <v>0</v>
      </c>
      <c r="K245" s="166" t="s">
        <v>192</v>
      </c>
      <c r="L245" s="171"/>
      <c r="M245" s="172" t="s">
        <v>35</v>
      </c>
      <c r="N245" s="173" t="s">
        <v>50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395</v>
      </c>
      <c r="AT245" s="141" t="s">
        <v>213</v>
      </c>
      <c r="AU245" s="141" t="s">
        <v>88</v>
      </c>
      <c r="AY245" s="17" t="s">
        <v>187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7" t="s">
        <v>86</v>
      </c>
      <c r="BK245" s="142">
        <f>ROUND(I245*H245,2)</f>
        <v>0</v>
      </c>
      <c r="BL245" s="17" t="s">
        <v>395</v>
      </c>
      <c r="BM245" s="141" t="s">
        <v>1360</v>
      </c>
    </row>
    <row r="246" spans="2:65" s="1" customFormat="1" ht="16.5" customHeight="1" x14ac:dyDescent="0.2">
      <c r="B246" s="33"/>
      <c r="C246" s="164" t="s">
        <v>472</v>
      </c>
      <c r="D246" s="164" t="s">
        <v>213</v>
      </c>
      <c r="E246" s="165" t="s">
        <v>537</v>
      </c>
      <c r="F246" s="166" t="s">
        <v>538</v>
      </c>
      <c r="G246" s="167" t="s">
        <v>539</v>
      </c>
      <c r="H246" s="168">
        <v>22</v>
      </c>
      <c r="I246" s="169"/>
      <c r="J246" s="170">
        <f>ROUND(I246*H246,2)</f>
        <v>0</v>
      </c>
      <c r="K246" s="166" t="s">
        <v>192</v>
      </c>
      <c r="L246" s="171"/>
      <c r="M246" s="172" t="s">
        <v>35</v>
      </c>
      <c r="N246" s="173" t="s">
        <v>50</v>
      </c>
      <c r="P246" s="139">
        <f>O246*H246</f>
        <v>0</v>
      </c>
      <c r="Q246" s="139">
        <v>0</v>
      </c>
      <c r="R246" s="139">
        <f>Q246*H246</f>
        <v>0</v>
      </c>
      <c r="S246" s="139">
        <v>0</v>
      </c>
      <c r="T246" s="140">
        <f>S246*H246</f>
        <v>0</v>
      </c>
      <c r="AR246" s="141" t="s">
        <v>216</v>
      </c>
      <c r="AT246" s="141" t="s">
        <v>213</v>
      </c>
      <c r="AU246" s="141" t="s">
        <v>88</v>
      </c>
      <c r="AY246" s="17" t="s">
        <v>187</v>
      </c>
      <c r="BE246" s="142">
        <f>IF(N246="základní",J246,0)</f>
        <v>0</v>
      </c>
      <c r="BF246" s="142">
        <f>IF(N246="snížená",J246,0)</f>
        <v>0</v>
      </c>
      <c r="BG246" s="142">
        <f>IF(N246="zákl. přenesená",J246,0)</f>
        <v>0</v>
      </c>
      <c r="BH246" s="142">
        <f>IF(N246="sníž. přenesená",J246,0)</f>
        <v>0</v>
      </c>
      <c r="BI246" s="142">
        <f>IF(N246="nulová",J246,0)</f>
        <v>0</v>
      </c>
      <c r="BJ246" s="17" t="s">
        <v>86</v>
      </c>
      <c r="BK246" s="142">
        <f>ROUND(I246*H246,2)</f>
        <v>0</v>
      </c>
      <c r="BL246" s="17" t="s">
        <v>217</v>
      </c>
      <c r="BM246" s="141" t="s">
        <v>1361</v>
      </c>
    </row>
    <row r="247" spans="2:65" s="11" customFormat="1" ht="25.9" customHeight="1" x14ac:dyDescent="0.2">
      <c r="B247" s="120"/>
      <c r="D247" s="121" t="s">
        <v>78</v>
      </c>
      <c r="E247" s="122" t="s">
        <v>541</v>
      </c>
      <c r="F247" s="122" t="s">
        <v>1362</v>
      </c>
      <c r="I247" s="123"/>
      <c r="J247" s="124">
        <f>BK247</f>
        <v>0</v>
      </c>
      <c r="L247" s="120"/>
      <c r="M247" s="125"/>
      <c r="P247" s="126">
        <f>P248+SUM(P249:P272)</f>
        <v>0</v>
      </c>
      <c r="R247" s="126">
        <f>R248+SUM(R249:R272)</f>
        <v>0</v>
      </c>
      <c r="T247" s="127">
        <f>T248+SUM(T249:T272)</f>
        <v>0</v>
      </c>
      <c r="AR247" s="121" t="s">
        <v>86</v>
      </c>
      <c r="AT247" s="128" t="s">
        <v>78</v>
      </c>
      <c r="AU247" s="128" t="s">
        <v>79</v>
      </c>
      <c r="AY247" s="121" t="s">
        <v>187</v>
      </c>
      <c r="BK247" s="129">
        <f>BK248+SUM(BK249:BK272)</f>
        <v>0</v>
      </c>
    </row>
    <row r="248" spans="2:65" s="1" customFormat="1" ht="16.5" customHeight="1" x14ac:dyDescent="0.2">
      <c r="B248" s="33"/>
      <c r="C248" s="164" t="s">
        <v>476</v>
      </c>
      <c r="D248" s="164" t="s">
        <v>213</v>
      </c>
      <c r="E248" s="165" t="s">
        <v>544</v>
      </c>
      <c r="F248" s="166" t="s">
        <v>545</v>
      </c>
      <c r="G248" s="167" t="s">
        <v>204</v>
      </c>
      <c r="H248" s="168">
        <v>1</v>
      </c>
      <c r="I248" s="169"/>
      <c r="J248" s="170">
        <f t="shared" ref="J248:J256" si="20">ROUND(I248*H248,2)</f>
        <v>0</v>
      </c>
      <c r="K248" s="166" t="s">
        <v>192</v>
      </c>
      <c r="L248" s="171"/>
      <c r="M248" s="172" t="s">
        <v>35</v>
      </c>
      <c r="N248" s="173" t="s">
        <v>50</v>
      </c>
      <c r="P248" s="139">
        <f t="shared" ref="P248:P256" si="21">O248*H248</f>
        <v>0</v>
      </c>
      <c r="Q248" s="139">
        <v>0</v>
      </c>
      <c r="R248" s="139">
        <f t="shared" ref="R248:R256" si="22">Q248*H248</f>
        <v>0</v>
      </c>
      <c r="S248" s="139">
        <v>0</v>
      </c>
      <c r="T248" s="140">
        <f t="shared" ref="T248:T256" si="23">S248*H248</f>
        <v>0</v>
      </c>
      <c r="AR248" s="141" t="s">
        <v>216</v>
      </c>
      <c r="AT248" s="141" t="s">
        <v>213</v>
      </c>
      <c r="AU248" s="141" t="s">
        <v>86</v>
      </c>
      <c r="AY248" s="17" t="s">
        <v>187</v>
      </c>
      <c r="BE248" s="142">
        <f t="shared" ref="BE248:BE256" si="24">IF(N248="základní",J248,0)</f>
        <v>0</v>
      </c>
      <c r="BF248" s="142">
        <f t="shared" ref="BF248:BF256" si="25">IF(N248="snížená",J248,0)</f>
        <v>0</v>
      </c>
      <c r="BG248" s="142">
        <f t="shared" ref="BG248:BG256" si="26">IF(N248="zákl. přenesená",J248,0)</f>
        <v>0</v>
      </c>
      <c r="BH248" s="142">
        <f t="shared" ref="BH248:BH256" si="27">IF(N248="sníž. přenesená",J248,0)</f>
        <v>0</v>
      </c>
      <c r="BI248" s="142">
        <f t="shared" ref="BI248:BI256" si="28">IF(N248="nulová",J248,0)</f>
        <v>0</v>
      </c>
      <c r="BJ248" s="17" t="s">
        <v>86</v>
      </c>
      <c r="BK248" s="142">
        <f t="shared" ref="BK248:BK256" si="29">ROUND(I248*H248,2)</f>
        <v>0</v>
      </c>
      <c r="BL248" s="17" t="s">
        <v>217</v>
      </c>
      <c r="BM248" s="141" t="s">
        <v>1363</v>
      </c>
    </row>
    <row r="249" spans="2:65" s="1" customFormat="1" ht="16.5" customHeight="1" x14ac:dyDescent="0.2">
      <c r="B249" s="33"/>
      <c r="C249" s="164" t="s">
        <v>480</v>
      </c>
      <c r="D249" s="164" t="s">
        <v>213</v>
      </c>
      <c r="E249" s="165" t="s">
        <v>548</v>
      </c>
      <c r="F249" s="166" t="s">
        <v>549</v>
      </c>
      <c r="G249" s="167" t="s">
        <v>550</v>
      </c>
      <c r="H249" s="168">
        <v>1</v>
      </c>
      <c r="I249" s="169"/>
      <c r="J249" s="170">
        <f t="shared" si="20"/>
        <v>0</v>
      </c>
      <c r="K249" s="166" t="s">
        <v>192</v>
      </c>
      <c r="L249" s="171"/>
      <c r="M249" s="172" t="s">
        <v>35</v>
      </c>
      <c r="N249" s="173" t="s">
        <v>50</v>
      </c>
      <c r="P249" s="139">
        <f t="shared" si="21"/>
        <v>0</v>
      </c>
      <c r="Q249" s="139">
        <v>0</v>
      </c>
      <c r="R249" s="139">
        <f t="shared" si="22"/>
        <v>0</v>
      </c>
      <c r="S249" s="139">
        <v>0</v>
      </c>
      <c r="T249" s="140">
        <f t="shared" si="23"/>
        <v>0</v>
      </c>
      <c r="AR249" s="141" t="s">
        <v>395</v>
      </c>
      <c r="AT249" s="141" t="s">
        <v>213</v>
      </c>
      <c r="AU249" s="141" t="s">
        <v>86</v>
      </c>
      <c r="AY249" s="17" t="s">
        <v>187</v>
      </c>
      <c r="BE249" s="142">
        <f t="shared" si="24"/>
        <v>0</v>
      </c>
      <c r="BF249" s="142">
        <f t="shared" si="25"/>
        <v>0</v>
      </c>
      <c r="BG249" s="142">
        <f t="shared" si="26"/>
        <v>0</v>
      </c>
      <c r="BH249" s="142">
        <f t="shared" si="27"/>
        <v>0</v>
      </c>
      <c r="BI249" s="142">
        <f t="shared" si="28"/>
        <v>0</v>
      </c>
      <c r="BJ249" s="17" t="s">
        <v>86</v>
      </c>
      <c r="BK249" s="142">
        <f t="shared" si="29"/>
        <v>0</v>
      </c>
      <c r="BL249" s="17" t="s">
        <v>395</v>
      </c>
      <c r="BM249" s="141" t="s">
        <v>1364</v>
      </c>
    </row>
    <row r="250" spans="2:65" s="1" customFormat="1" ht="16.5" customHeight="1" x14ac:dyDescent="0.2">
      <c r="B250" s="33"/>
      <c r="C250" s="164" t="s">
        <v>486</v>
      </c>
      <c r="D250" s="164" t="s">
        <v>213</v>
      </c>
      <c r="E250" s="165" t="s">
        <v>553</v>
      </c>
      <c r="F250" s="166" t="s">
        <v>554</v>
      </c>
      <c r="G250" s="167" t="s">
        <v>204</v>
      </c>
      <c r="H250" s="168">
        <v>1</v>
      </c>
      <c r="I250" s="169"/>
      <c r="J250" s="170">
        <f t="shared" si="20"/>
        <v>0</v>
      </c>
      <c r="K250" s="166" t="s">
        <v>192</v>
      </c>
      <c r="L250" s="171"/>
      <c r="M250" s="172" t="s">
        <v>35</v>
      </c>
      <c r="N250" s="173" t="s">
        <v>50</v>
      </c>
      <c r="P250" s="139">
        <f t="shared" si="21"/>
        <v>0</v>
      </c>
      <c r="Q250" s="139">
        <v>0</v>
      </c>
      <c r="R250" s="139">
        <f t="shared" si="22"/>
        <v>0</v>
      </c>
      <c r="S250" s="139">
        <v>0</v>
      </c>
      <c r="T250" s="140">
        <f t="shared" si="23"/>
        <v>0</v>
      </c>
      <c r="AR250" s="141" t="s">
        <v>216</v>
      </c>
      <c r="AT250" s="141" t="s">
        <v>213</v>
      </c>
      <c r="AU250" s="141" t="s">
        <v>86</v>
      </c>
      <c r="AY250" s="17" t="s">
        <v>187</v>
      </c>
      <c r="BE250" s="142">
        <f t="shared" si="24"/>
        <v>0</v>
      </c>
      <c r="BF250" s="142">
        <f t="shared" si="25"/>
        <v>0</v>
      </c>
      <c r="BG250" s="142">
        <f t="shared" si="26"/>
        <v>0</v>
      </c>
      <c r="BH250" s="142">
        <f t="shared" si="27"/>
        <v>0</v>
      </c>
      <c r="BI250" s="142">
        <f t="shared" si="28"/>
        <v>0</v>
      </c>
      <c r="BJ250" s="17" t="s">
        <v>86</v>
      </c>
      <c r="BK250" s="142">
        <f t="shared" si="29"/>
        <v>0</v>
      </c>
      <c r="BL250" s="17" t="s">
        <v>217</v>
      </c>
      <c r="BM250" s="141" t="s">
        <v>1365</v>
      </c>
    </row>
    <row r="251" spans="2:65" s="1" customFormat="1" ht="24.2" customHeight="1" x14ac:dyDescent="0.2">
      <c r="B251" s="33"/>
      <c r="C251" s="130" t="s">
        <v>490</v>
      </c>
      <c r="D251" s="130" t="s">
        <v>188</v>
      </c>
      <c r="E251" s="131" t="s">
        <v>565</v>
      </c>
      <c r="F251" s="132" t="s">
        <v>566</v>
      </c>
      <c r="G251" s="133" t="s">
        <v>204</v>
      </c>
      <c r="H251" s="134">
        <v>1</v>
      </c>
      <c r="I251" s="135"/>
      <c r="J251" s="136">
        <f t="shared" si="20"/>
        <v>0</v>
      </c>
      <c r="K251" s="132" t="s">
        <v>192</v>
      </c>
      <c r="L251" s="33"/>
      <c r="M251" s="137" t="s">
        <v>35</v>
      </c>
      <c r="N251" s="138" t="s">
        <v>50</v>
      </c>
      <c r="P251" s="139">
        <f t="shared" si="21"/>
        <v>0</v>
      </c>
      <c r="Q251" s="139">
        <v>0</v>
      </c>
      <c r="R251" s="139">
        <f t="shared" si="22"/>
        <v>0</v>
      </c>
      <c r="S251" s="139">
        <v>0</v>
      </c>
      <c r="T251" s="140">
        <f t="shared" si="23"/>
        <v>0</v>
      </c>
      <c r="AR251" s="141" t="s">
        <v>193</v>
      </c>
      <c r="AT251" s="141" t="s">
        <v>188</v>
      </c>
      <c r="AU251" s="141" t="s">
        <v>86</v>
      </c>
      <c r="AY251" s="17" t="s">
        <v>187</v>
      </c>
      <c r="BE251" s="142">
        <f t="shared" si="24"/>
        <v>0</v>
      </c>
      <c r="BF251" s="142">
        <f t="shared" si="25"/>
        <v>0</v>
      </c>
      <c r="BG251" s="142">
        <f t="shared" si="26"/>
        <v>0</v>
      </c>
      <c r="BH251" s="142">
        <f t="shared" si="27"/>
        <v>0</v>
      </c>
      <c r="BI251" s="142">
        <f t="shared" si="28"/>
        <v>0</v>
      </c>
      <c r="BJ251" s="17" t="s">
        <v>86</v>
      </c>
      <c r="BK251" s="142">
        <f t="shared" si="29"/>
        <v>0</v>
      </c>
      <c r="BL251" s="17" t="s">
        <v>193</v>
      </c>
      <c r="BM251" s="141" t="s">
        <v>1366</v>
      </c>
    </row>
    <row r="252" spans="2:65" s="1" customFormat="1" ht="24.2" customHeight="1" x14ac:dyDescent="0.2">
      <c r="B252" s="33"/>
      <c r="C252" s="164" t="s">
        <v>217</v>
      </c>
      <c r="D252" s="164" t="s">
        <v>213</v>
      </c>
      <c r="E252" s="165" t="s">
        <v>569</v>
      </c>
      <c r="F252" s="166" t="s">
        <v>570</v>
      </c>
      <c r="G252" s="167" t="s">
        <v>204</v>
      </c>
      <c r="H252" s="168">
        <v>1</v>
      </c>
      <c r="I252" s="169"/>
      <c r="J252" s="170">
        <f t="shared" si="20"/>
        <v>0</v>
      </c>
      <c r="K252" s="166" t="s">
        <v>192</v>
      </c>
      <c r="L252" s="171"/>
      <c r="M252" s="172" t="s">
        <v>35</v>
      </c>
      <c r="N252" s="173" t="s">
        <v>50</v>
      </c>
      <c r="P252" s="139">
        <f t="shared" si="21"/>
        <v>0</v>
      </c>
      <c r="Q252" s="139">
        <v>0</v>
      </c>
      <c r="R252" s="139">
        <f t="shared" si="22"/>
        <v>0</v>
      </c>
      <c r="S252" s="139">
        <v>0</v>
      </c>
      <c r="T252" s="140">
        <f t="shared" si="23"/>
        <v>0</v>
      </c>
      <c r="AR252" s="141" t="s">
        <v>395</v>
      </c>
      <c r="AT252" s="141" t="s">
        <v>213</v>
      </c>
      <c r="AU252" s="141" t="s">
        <v>86</v>
      </c>
      <c r="AY252" s="17" t="s">
        <v>187</v>
      </c>
      <c r="BE252" s="142">
        <f t="shared" si="24"/>
        <v>0</v>
      </c>
      <c r="BF252" s="142">
        <f t="shared" si="25"/>
        <v>0</v>
      </c>
      <c r="BG252" s="142">
        <f t="shared" si="26"/>
        <v>0</v>
      </c>
      <c r="BH252" s="142">
        <f t="shared" si="27"/>
        <v>0</v>
      </c>
      <c r="BI252" s="142">
        <f t="shared" si="28"/>
        <v>0</v>
      </c>
      <c r="BJ252" s="17" t="s">
        <v>86</v>
      </c>
      <c r="BK252" s="142">
        <f t="shared" si="29"/>
        <v>0</v>
      </c>
      <c r="BL252" s="17" t="s">
        <v>395</v>
      </c>
      <c r="BM252" s="141" t="s">
        <v>1367</v>
      </c>
    </row>
    <row r="253" spans="2:65" s="1" customFormat="1" ht="24.2" customHeight="1" x14ac:dyDescent="0.2">
      <c r="B253" s="33"/>
      <c r="C253" s="130" t="s">
        <v>497</v>
      </c>
      <c r="D253" s="130" t="s">
        <v>188</v>
      </c>
      <c r="E253" s="131" t="s">
        <v>557</v>
      </c>
      <c r="F253" s="132" t="s">
        <v>558</v>
      </c>
      <c r="G253" s="133" t="s">
        <v>204</v>
      </c>
      <c r="H253" s="134">
        <v>20</v>
      </c>
      <c r="I253" s="135"/>
      <c r="J253" s="136">
        <f t="shared" si="20"/>
        <v>0</v>
      </c>
      <c r="K253" s="132" t="s">
        <v>192</v>
      </c>
      <c r="L253" s="33"/>
      <c r="M253" s="137" t="s">
        <v>35</v>
      </c>
      <c r="N253" s="138" t="s">
        <v>50</v>
      </c>
      <c r="P253" s="139">
        <f t="shared" si="21"/>
        <v>0</v>
      </c>
      <c r="Q253" s="139">
        <v>0</v>
      </c>
      <c r="R253" s="139">
        <f t="shared" si="22"/>
        <v>0</v>
      </c>
      <c r="S253" s="139">
        <v>0</v>
      </c>
      <c r="T253" s="140">
        <f t="shared" si="23"/>
        <v>0</v>
      </c>
      <c r="AR253" s="141" t="s">
        <v>193</v>
      </c>
      <c r="AT253" s="141" t="s">
        <v>188</v>
      </c>
      <c r="AU253" s="141" t="s">
        <v>86</v>
      </c>
      <c r="AY253" s="17" t="s">
        <v>187</v>
      </c>
      <c r="BE253" s="142">
        <f t="shared" si="24"/>
        <v>0</v>
      </c>
      <c r="BF253" s="142">
        <f t="shared" si="25"/>
        <v>0</v>
      </c>
      <c r="BG253" s="142">
        <f t="shared" si="26"/>
        <v>0</v>
      </c>
      <c r="BH253" s="142">
        <f t="shared" si="27"/>
        <v>0</v>
      </c>
      <c r="BI253" s="142">
        <f t="shared" si="28"/>
        <v>0</v>
      </c>
      <c r="BJ253" s="17" t="s">
        <v>86</v>
      </c>
      <c r="BK253" s="142">
        <f t="shared" si="29"/>
        <v>0</v>
      </c>
      <c r="BL253" s="17" t="s">
        <v>193</v>
      </c>
      <c r="BM253" s="141" t="s">
        <v>1368</v>
      </c>
    </row>
    <row r="254" spans="2:65" s="1" customFormat="1" ht="24.2" customHeight="1" x14ac:dyDescent="0.2">
      <c r="B254" s="33"/>
      <c r="C254" s="164" t="s">
        <v>501</v>
      </c>
      <c r="D254" s="164" t="s">
        <v>213</v>
      </c>
      <c r="E254" s="165" t="s">
        <v>561</v>
      </c>
      <c r="F254" s="166" t="s">
        <v>562</v>
      </c>
      <c r="G254" s="167" t="s">
        <v>204</v>
      </c>
      <c r="H254" s="168">
        <v>20</v>
      </c>
      <c r="I254" s="169"/>
      <c r="J254" s="170">
        <f t="shared" si="20"/>
        <v>0</v>
      </c>
      <c r="K254" s="166" t="s">
        <v>192</v>
      </c>
      <c r="L254" s="171"/>
      <c r="M254" s="172" t="s">
        <v>35</v>
      </c>
      <c r="N254" s="173" t="s">
        <v>50</v>
      </c>
      <c r="P254" s="139">
        <f t="shared" si="21"/>
        <v>0</v>
      </c>
      <c r="Q254" s="139">
        <v>0</v>
      </c>
      <c r="R254" s="139">
        <f t="shared" si="22"/>
        <v>0</v>
      </c>
      <c r="S254" s="139">
        <v>0</v>
      </c>
      <c r="T254" s="140">
        <f t="shared" si="23"/>
        <v>0</v>
      </c>
      <c r="AR254" s="141" t="s">
        <v>216</v>
      </c>
      <c r="AT254" s="141" t="s">
        <v>213</v>
      </c>
      <c r="AU254" s="141" t="s">
        <v>86</v>
      </c>
      <c r="AY254" s="17" t="s">
        <v>187</v>
      </c>
      <c r="BE254" s="142">
        <f t="shared" si="24"/>
        <v>0</v>
      </c>
      <c r="BF254" s="142">
        <f t="shared" si="25"/>
        <v>0</v>
      </c>
      <c r="BG254" s="142">
        <f t="shared" si="26"/>
        <v>0</v>
      </c>
      <c r="BH254" s="142">
        <f t="shared" si="27"/>
        <v>0</v>
      </c>
      <c r="BI254" s="142">
        <f t="shared" si="28"/>
        <v>0</v>
      </c>
      <c r="BJ254" s="17" t="s">
        <v>86</v>
      </c>
      <c r="BK254" s="142">
        <f t="shared" si="29"/>
        <v>0</v>
      </c>
      <c r="BL254" s="17" t="s">
        <v>217</v>
      </c>
      <c r="BM254" s="141" t="s">
        <v>1369</v>
      </c>
    </row>
    <row r="255" spans="2:65" s="1" customFormat="1" ht="24.2" customHeight="1" x14ac:dyDescent="0.2">
      <c r="B255" s="33"/>
      <c r="C255" s="130" t="s">
        <v>507</v>
      </c>
      <c r="D255" s="130" t="s">
        <v>188</v>
      </c>
      <c r="E255" s="131" t="s">
        <v>573</v>
      </c>
      <c r="F255" s="132" t="s">
        <v>574</v>
      </c>
      <c r="G255" s="133" t="s">
        <v>204</v>
      </c>
      <c r="H255" s="134">
        <v>1</v>
      </c>
      <c r="I255" s="135"/>
      <c r="J255" s="136">
        <f t="shared" si="20"/>
        <v>0</v>
      </c>
      <c r="K255" s="132" t="s">
        <v>192</v>
      </c>
      <c r="L255" s="33"/>
      <c r="M255" s="137" t="s">
        <v>35</v>
      </c>
      <c r="N255" s="138" t="s">
        <v>50</v>
      </c>
      <c r="P255" s="139">
        <f t="shared" si="21"/>
        <v>0</v>
      </c>
      <c r="Q255" s="139">
        <v>0</v>
      </c>
      <c r="R255" s="139">
        <f t="shared" si="22"/>
        <v>0</v>
      </c>
      <c r="S255" s="139">
        <v>0</v>
      </c>
      <c r="T255" s="140">
        <f t="shared" si="23"/>
        <v>0</v>
      </c>
      <c r="AR255" s="141" t="s">
        <v>193</v>
      </c>
      <c r="AT255" s="141" t="s">
        <v>188</v>
      </c>
      <c r="AU255" s="141" t="s">
        <v>86</v>
      </c>
      <c r="AY255" s="17" t="s">
        <v>187</v>
      </c>
      <c r="BE255" s="142">
        <f t="shared" si="24"/>
        <v>0</v>
      </c>
      <c r="BF255" s="142">
        <f t="shared" si="25"/>
        <v>0</v>
      </c>
      <c r="BG255" s="142">
        <f t="shared" si="26"/>
        <v>0</v>
      </c>
      <c r="BH255" s="142">
        <f t="shared" si="27"/>
        <v>0</v>
      </c>
      <c r="BI255" s="142">
        <f t="shared" si="28"/>
        <v>0</v>
      </c>
      <c r="BJ255" s="17" t="s">
        <v>86</v>
      </c>
      <c r="BK255" s="142">
        <f t="shared" si="29"/>
        <v>0</v>
      </c>
      <c r="BL255" s="17" t="s">
        <v>193</v>
      </c>
      <c r="BM255" s="141" t="s">
        <v>1370</v>
      </c>
    </row>
    <row r="256" spans="2:65" s="1" customFormat="1" ht="16.5" customHeight="1" x14ac:dyDescent="0.2">
      <c r="B256" s="33"/>
      <c r="C256" s="164" t="s">
        <v>511</v>
      </c>
      <c r="D256" s="164" t="s">
        <v>213</v>
      </c>
      <c r="E256" s="165" t="s">
        <v>577</v>
      </c>
      <c r="F256" s="166" t="s">
        <v>578</v>
      </c>
      <c r="G256" s="167" t="s">
        <v>204</v>
      </c>
      <c r="H256" s="168">
        <v>1</v>
      </c>
      <c r="I256" s="169"/>
      <c r="J256" s="170">
        <f t="shared" si="20"/>
        <v>0</v>
      </c>
      <c r="K256" s="166" t="s">
        <v>192</v>
      </c>
      <c r="L256" s="171"/>
      <c r="M256" s="172" t="s">
        <v>35</v>
      </c>
      <c r="N256" s="173" t="s">
        <v>50</v>
      </c>
      <c r="P256" s="139">
        <f t="shared" si="21"/>
        <v>0</v>
      </c>
      <c r="Q256" s="139">
        <v>0</v>
      </c>
      <c r="R256" s="139">
        <f t="shared" si="22"/>
        <v>0</v>
      </c>
      <c r="S256" s="139">
        <v>0</v>
      </c>
      <c r="T256" s="140">
        <f t="shared" si="23"/>
        <v>0</v>
      </c>
      <c r="AR256" s="141" t="s">
        <v>395</v>
      </c>
      <c r="AT256" s="141" t="s">
        <v>213</v>
      </c>
      <c r="AU256" s="141" t="s">
        <v>86</v>
      </c>
      <c r="AY256" s="17" t="s">
        <v>187</v>
      </c>
      <c r="BE256" s="142">
        <f t="shared" si="24"/>
        <v>0</v>
      </c>
      <c r="BF256" s="142">
        <f t="shared" si="25"/>
        <v>0</v>
      </c>
      <c r="BG256" s="142">
        <f t="shared" si="26"/>
        <v>0</v>
      </c>
      <c r="BH256" s="142">
        <f t="shared" si="27"/>
        <v>0</v>
      </c>
      <c r="BI256" s="142">
        <f t="shared" si="28"/>
        <v>0</v>
      </c>
      <c r="BJ256" s="17" t="s">
        <v>86</v>
      </c>
      <c r="BK256" s="142">
        <f t="shared" si="29"/>
        <v>0</v>
      </c>
      <c r="BL256" s="17" t="s">
        <v>395</v>
      </c>
      <c r="BM256" s="141" t="s">
        <v>1371</v>
      </c>
    </row>
    <row r="257" spans="2:65" s="1" customFormat="1" ht="29.25" x14ac:dyDescent="0.2">
      <c r="B257" s="33"/>
      <c r="D257" s="144" t="s">
        <v>298</v>
      </c>
      <c r="F257" s="176" t="s">
        <v>580</v>
      </c>
      <c r="I257" s="177"/>
      <c r="L257" s="33"/>
      <c r="M257" s="178"/>
      <c r="T257" s="54"/>
      <c r="AT257" s="17" t="s">
        <v>298</v>
      </c>
      <c r="AU257" s="17" t="s">
        <v>86</v>
      </c>
    </row>
    <row r="258" spans="2:65" s="1" customFormat="1" ht="24.2" customHeight="1" x14ac:dyDescent="0.2">
      <c r="B258" s="33"/>
      <c r="C258" s="130" t="s">
        <v>516</v>
      </c>
      <c r="D258" s="130" t="s">
        <v>188</v>
      </c>
      <c r="E258" s="131" t="s">
        <v>582</v>
      </c>
      <c r="F258" s="132" t="s">
        <v>583</v>
      </c>
      <c r="G258" s="133" t="s">
        <v>204</v>
      </c>
      <c r="H258" s="134">
        <v>1</v>
      </c>
      <c r="I258" s="135"/>
      <c r="J258" s="136">
        <f t="shared" ref="J258:J265" si="30">ROUND(I258*H258,2)</f>
        <v>0</v>
      </c>
      <c r="K258" s="132" t="s">
        <v>192</v>
      </c>
      <c r="L258" s="33"/>
      <c r="M258" s="137" t="s">
        <v>35</v>
      </c>
      <c r="N258" s="138" t="s">
        <v>50</v>
      </c>
      <c r="P258" s="139">
        <f t="shared" ref="P258:P265" si="31">O258*H258</f>
        <v>0</v>
      </c>
      <c r="Q258" s="139">
        <v>0</v>
      </c>
      <c r="R258" s="139">
        <f t="shared" ref="R258:R265" si="32">Q258*H258</f>
        <v>0</v>
      </c>
      <c r="S258" s="139">
        <v>0</v>
      </c>
      <c r="T258" s="140">
        <f t="shared" ref="T258:T265" si="33">S258*H258</f>
        <v>0</v>
      </c>
      <c r="AR258" s="141" t="s">
        <v>193</v>
      </c>
      <c r="AT258" s="141" t="s">
        <v>188</v>
      </c>
      <c r="AU258" s="141" t="s">
        <v>86</v>
      </c>
      <c r="AY258" s="17" t="s">
        <v>187</v>
      </c>
      <c r="BE258" s="142">
        <f t="shared" ref="BE258:BE265" si="34">IF(N258="základní",J258,0)</f>
        <v>0</v>
      </c>
      <c r="BF258" s="142">
        <f t="shared" ref="BF258:BF265" si="35">IF(N258="snížená",J258,0)</f>
        <v>0</v>
      </c>
      <c r="BG258" s="142">
        <f t="shared" ref="BG258:BG265" si="36">IF(N258="zákl. přenesená",J258,0)</f>
        <v>0</v>
      </c>
      <c r="BH258" s="142">
        <f t="shared" ref="BH258:BH265" si="37">IF(N258="sníž. přenesená",J258,0)</f>
        <v>0</v>
      </c>
      <c r="BI258" s="142">
        <f t="shared" ref="BI258:BI265" si="38">IF(N258="nulová",J258,0)</f>
        <v>0</v>
      </c>
      <c r="BJ258" s="17" t="s">
        <v>86</v>
      </c>
      <c r="BK258" s="142">
        <f t="shared" ref="BK258:BK265" si="39">ROUND(I258*H258,2)</f>
        <v>0</v>
      </c>
      <c r="BL258" s="17" t="s">
        <v>193</v>
      </c>
      <c r="BM258" s="141" t="s">
        <v>1372</v>
      </c>
    </row>
    <row r="259" spans="2:65" s="1" customFormat="1" ht="24.2" customHeight="1" x14ac:dyDescent="0.2">
      <c r="B259" s="33"/>
      <c r="C259" s="164" t="s">
        <v>520</v>
      </c>
      <c r="D259" s="164" t="s">
        <v>213</v>
      </c>
      <c r="E259" s="165" t="s">
        <v>586</v>
      </c>
      <c r="F259" s="166" t="s">
        <v>587</v>
      </c>
      <c r="G259" s="167" t="s">
        <v>588</v>
      </c>
      <c r="H259" s="168">
        <v>1</v>
      </c>
      <c r="I259" s="169"/>
      <c r="J259" s="170">
        <f t="shared" si="30"/>
        <v>0</v>
      </c>
      <c r="K259" s="166" t="s">
        <v>192</v>
      </c>
      <c r="L259" s="171"/>
      <c r="M259" s="172" t="s">
        <v>35</v>
      </c>
      <c r="N259" s="173" t="s">
        <v>50</v>
      </c>
      <c r="P259" s="139">
        <f t="shared" si="31"/>
        <v>0</v>
      </c>
      <c r="Q259" s="139">
        <v>0</v>
      </c>
      <c r="R259" s="139">
        <f t="shared" si="32"/>
        <v>0</v>
      </c>
      <c r="S259" s="139">
        <v>0</v>
      </c>
      <c r="T259" s="140">
        <f t="shared" si="33"/>
        <v>0</v>
      </c>
      <c r="AR259" s="141" t="s">
        <v>395</v>
      </c>
      <c r="AT259" s="141" t="s">
        <v>213</v>
      </c>
      <c r="AU259" s="141" t="s">
        <v>86</v>
      </c>
      <c r="AY259" s="17" t="s">
        <v>187</v>
      </c>
      <c r="BE259" s="142">
        <f t="shared" si="34"/>
        <v>0</v>
      </c>
      <c r="BF259" s="142">
        <f t="shared" si="35"/>
        <v>0</v>
      </c>
      <c r="BG259" s="142">
        <f t="shared" si="36"/>
        <v>0</v>
      </c>
      <c r="BH259" s="142">
        <f t="shared" si="37"/>
        <v>0</v>
      </c>
      <c r="BI259" s="142">
        <f t="shared" si="38"/>
        <v>0</v>
      </c>
      <c r="BJ259" s="17" t="s">
        <v>86</v>
      </c>
      <c r="BK259" s="142">
        <f t="shared" si="39"/>
        <v>0</v>
      </c>
      <c r="BL259" s="17" t="s">
        <v>395</v>
      </c>
      <c r="BM259" s="141" t="s">
        <v>1373</v>
      </c>
    </row>
    <row r="260" spans="2:65" s="1" customFormat="1" ht="24.2" customHeight="1" x14ac:dyDescent="0.2">
      <c r="B260" s="33"/>
      <c r="C260" s="130" t="s">
        <v>524</v>
      </c>
      <c r="D260" s="130" t="s">
        <v>188</v>
      </c>
      <c r="E260" s="131" t="s">
        <v>591</v>
      </c>
      <c r="F260" s="132" t="s">
        <v>592</v>
      </c>
      <c r="G260" s="133" t="s">
        <v>204</v>
      </c>
      <c r="H260" s="134">
        <v>1</v>
      </c>
      <c r="I260" s="135"/>
      <c r="J260" s="136">
        <f t="shared" si="30"/>
        <v>0</v>
      </c>
      <c r="K260" s="132" t="s">
        <v>192</v>
      </c>
      <c r="L260" s="33"/>
      <c r="M260" s="137" t="s">
        <v>35</v>
      </c>
      <c r="N260" s="138" t="s">
        <v>50</v>
      </c>
      <c r="P260" s="139">
        <f t="shared" si="31"/>
        <v>0</v>
      </c>
      <c r="Q260" s="139">
        <v>0</v>
      </c>
      <c r="R260" s="139">
        <f t="shared" si="32"/>
        <v>0</v>
      </c>
      <c r="S260" s="139">
        <v>0</v>
      </c>
      <c r="T260" s="140">
        <f t="shared" si="33"/>
        <v>0</v>
      </c>
      <c r="AR260" s="141" t="s">
        <v>193</v>
      </c>
      <c r="AT260" s="141" t="s">
        <v>188</v>
      </c>
      <c r="AU260" s="141" t="s">
        <v>86</v>
      </c>
      <c r="AY260" s="17" t="s">
        <v>187</v>
      </c>
      <c r="BE260" s="142">
        <f t="shared" si="34"/>
        <v>0</v>
      </c>
      <c r="BF260" s="142">
        <f t="shared" si="35"/>
        <v>0</v>
      </c>
      <c r="BG260" s="142">
        <f t="shared" si="36"/>
        <v>0</v>
      </c>
      <c r="BH260" s="142">
        <f t="shared" si="37"/>
        <v>0</v>
      </c>
      <c r="BI260" s="142">
        <f t="shared" si="38"/>
        <v>0</v>
      </c>
      <c r="BJ260" s="17" t="s">
        <v>86</v>
      </c>
      <c r="BK260" s="142">
        <f t="shared" si="39"/>
        <v>0</v>
      </c>
      <c r="BL260" s="17" t="s">
        <v>193</v>
      </c>
      <c r="BM260" s="141" t="s">
        <v>1374</v>
      </c>
    </row>
    <row r="261" spans="2:65" s="1" customFormat="1" ht="16.5" customHeight="1" x14ac:dyDescent="0.2">
      <c r="B261" s="33"/>
      <c r="C261" s="130" t="s">
        <v>528</v>
      </c>
      <c r="D261" s="130" t="s">
        <v>188</v>
      </c>
      <c r="E261" s="131" t="s">
        <v>599</v>
      </c>
      <c r="F261" s="132" t="s">
        <v>600</v>
      </c>
      <c r="G261" s="133" t="s">
        <v>204</v>
      </c>
      <c r="H261" s="134">
        <v>1</v>
      </c>
      <c r="I261" s="135"/>
      <c r="J261" s="136">
        <f t="shared" si="30"/>
        <v>0</v>
      </c>
      <c r="K261" s="132" t="s">
        <v>192</v>
      </c>
      <c r="L261" s="33"/>
      <c r="M261" s="137" t="s">
        <v>35</v>
      </c>
      <c r="N261" s="138" t="s">
        <v>50</v>
      </c>
      <c r="P261" s="139">
        <f t="shared" si="31"/>
        <v>0</v>
      </c>
      <c r="Q261" s="139">
        <v>0</v>
      </c>
      <c r="R261" s="139">
        <f t="shared" si="32"/>
        <v>0</v>
      </c>
      <c r="S261" s="139">
        <v>0</v>
      </c>
      <c r="T261" s="140">
        <f t="shared" si="33"/>
        <v>0</v>
      </c>
      <c r="AR261" s="141" t="s">
        <v>193</v>
      </c>
      <c r="AT261" s="141" t="s">
        <v>188</v>
      </c>
      <c r="AU261" s="141" t="s">
        <v>86</v>
      </c>
      <c r="AY261" s="17" t="s">
        <v>187</v>
      </c>
      <c r="BE261" s="142">
        <f t="shared" si="34"/>
        <v>0</v>
      </c>
      <c r="BF261" s="142">
        <f t="shared" si="35"/>
        <v>0</v>
      </c>
      <c r="BG261" s="142">
        <f t="shared" si="36"/>
        <v>0</v>
      </c>
      <c r="BH261" s="142">
        <f t="shared" si="37"/>
        <v>0</v>
      </c>
      <c r="BI261" s="142">
        <f t="shared" si="38"/>
        <v>0</v>
      </c>
      <c r="BJ261" s="17" t="s">
        <v>86</v>
      </c>
      <c r="BK261" s="142">
        <f t="shared" si="39"/>
        <v>0</v>
      </c>
      <c r="BL261" s="17" t="s">
        <v>193</v>
      </c>
      <c r="BM261" s="141" t="s">
        <v>1375</v>
      </c>
    </row>
    <row r="262" spans="2:65" s="1" customFormat="1" ht="16.5" customHeight="1" x14ac:dyDescent="0.2">
      <c r="B262" s="33"/>
      <c r="C262" s="164" t="s">
        <v>532</v>
      </c>
      <c r="D262" s="164" t="s">
        <v>213</v>
      </c>
      <c r="E262" s="165" t="s">
        <v>595</v>
      </c>
      <c r="F262" s="166" t="s">
        <v>596</v>
      </c>
      <c r="G262" s="167" t="s">
        <v>204</v>
      </c>
      <c r="H262" s="168">
        <v>1</v>
      </c>
      <c r="I262" s="169"/>
      <c r="J262" s="170">
        <f t="shared" si="30"/>
        <v>0</v>
      </c>
      <c r="K262" s="166" t="s">
        <v>192</v>
      </c>
      <c r="L262" s="171"/>
      <c r="M262" s="172" t="s">
        <v>35</v>
      </c>
      <c r="N262" s="173" t="s">
        <v>50</v>
      </c>
      <c r="P262" s="139">
        <f t="shared" si="31"/>
        <v>0</v>
      </c>
      <c r="Q262" s="139">
        <v>0</v>
      </c>
      <c r="R262" s="139">
        <f t="shared" si="32"/>
        <v>0</v>
      </c>
      <c r="S262" s="139">
        <v>0</v>
      </c>
      <c r="T262" s="140">
        <f t="shared" si="33"/>
        <v>0</v>
      </c>
      <c r="AR262" s="141" t="s">
        <v>395</v>
      </c>
      <c r="AT262" s="141" t="s">
        <v>213</v>
      </c>
      <c r="AU262" s="141" t="s">
        <v>86</v>
      </c>
      <c r="AY262" s="17" t="s">
        <v>187</v>
      </c>
      <c r="BE262" s="142">
        <f t="shared" si="34"/>
        <v>0</v>
      </c>
      <c r="BF262" s="142">
        <f t="shared" si="35"/>
        <v>0</v>
      </c>
      <c r="BG262" s="142">
        <f t="shared" si="36"/>
        <v>0</v>
      </c>
      <c r="BH262" s="142">
        <f t="shared" si="37"/>
        <v>0</v>
      </c>
      <c r="BI262" s="142">
        <f t="shared" si="38"/>
        <v>0</v>
      </c>
      <c r="BJ262" s="17" t="s">
        <v>86</v>
      </c>
      <c r="BK262" s="142">
        <f t="shared" si="39"/>
        <v>0</v>
      </c>
      <c r="BL262" s="17" t="s">
        <v>395</v>
      </c>
      <c r="BM262" s="141" t="s">
        <v>1376</v>
      </c>
    </row>
    <row r="263" spans="2:65" s="1" customFormat="1" ht="16.5" customHeight="1" x14ac:dyDescent="0.2">
      <c r="B263" s="33"/>
      <c r="C263" s="130" t="s">
        <v>536</v>
      </c>
      <c r="D263" s="130" t="s">
        <v>188</v>
      </c>
      <c r="E263" s="131" t="s">
        <v>603</v>
      </c>
      <c r="F263" s="132" t="s">
        <v>604</v>
      </c>
      <c r="G263" s="133" t="s">
        <v>204</v>
      </c>
      <c r="H263" s="134">
        <v>1</v>
      </c>
      <c r="I263" s="135"/>
      <c r="J263" s="136">
        <f t="shared" si="30"/>
        <v>0</v>
      </c>
      <c r="K263" s="132" t="s">
        <v>192</v>
      </c>
      <c r="L263" s="33"/>
      <c r="M263" s="137" t="s">
        <v>35</v>
      </c>
      <c r="N263" s="138" t="s">
        <v>50</v>
      </c>
      <c r="P263" s="139">
        <f t="shared" si="31"/>
        <v>0</v>
      </c>
      <c r="Q263" s="139">
        <v>0</v>
      </c>
      <c r="R263" s="139">
        <f t="shared" si="32"/>
        <v>0</v>
      </c>
      <c r="S263" s="139">
        <v>0</v>
      </c>
      <c r="T263" s="140">
        <f t="shared" si="33"/>
        <v>0</v>
      </c>
      <c r="AR263" s="141" t="s">
        <v>193</v>
      </c>
      <c r="AT263" s="141" t="s">
        <v>188</v>
      </c>
      <c r="AU263" s="141" t="s">
        <v>86</v>
      </c>
      <c r="AY263" s="17" t="s">
        <v>187</v>
      </c>
      <c r="BE263" s="142">
        <f t="shared" si="34"/>
        <v>0</v>
      </c>
      <c r="BF263" s="142">
        <f t="shared" si="35"/>
        <v>0</v>
      </c>
      <c r="BG263" s="142">
        <f t="shared" si="36"/>
        <v>0</v>
      </c>
      <c r="BH263" s="142">
        <f t="shared" si="37"/>
        <v>0</v>
      </c>
      <c r="BI263" s="142">
        <f t="shared" si="38"/>
        <v>0</v>
      </c>
      <c r="BJ263" s="17" t="s">
        <v>86</v>
      </c>
      <c r="BK263" s="142">
        <f t="shared" si="39"/>
        <v>0</v>
      </c>
      <c r="BL263" s="17" t="s">
        <v>193</v>
      </c>
      <c r="BM263" s="141" t="s">
        <v>1377</v>
      </c>
    </row>
    <row r="264" spans="2:65" s="1" customFormat="1" ht="16.5" customHeight="1" x14ac:dyDescent="0.2">
      <c r="B264" s="33"/>
      <c r="C264" s="164" t="s">
        <v>543</v>
      </c>
      <c r="D264" s="164" t="s">
        <v>213</v>
      </c>
      <c r="E264" s="165" t="s">
        <v>607</v>
      </c>
      <c r="F264" s="166" t="s">
        <v>608</v>
      </c>
      <c r="G264" s="167" t="s">
        <v>204</v>
      </c>
      <c r="H264" s="168">
        <v>1</v>
      </c>
      <c r="I264" s="169"/>
      <c r="J264" s="170">
        <f t="shared" si="30"/>
        <v>0</v>
      </c>
      <c r="K264" s="166" t="s">
        <v>192</v>
      </c>
      <c r="L264" s="171"/>
      <c r="M264" s="172" t="s">
        <v>35</v>
      </c>
      <c r="N264" s="173" t="s">
        <v>50</v>
      </c>
      <c r="P264" s="139">
        <f t="shared" si="31"/>
        <v>0</v>
      </c>
      <c r="Q264" s="139">
        <v>0</v>
      </c>
      <c r="R264" s="139">
        <f t="shared" si="32"/>
        <v>0</v>
      </c>
      <c r="S264" s="139">
        <v>0</v>
      </c>
      <c r="T264" s="140">
        <f t="shared" si="33"/>
        <v>0</v>
      </c>
      <c r="AR264" s="141" t="s">
        <v>216</v>
      </c>
      <c r="AT264" s="141" t="s">
        <v>213</v>
      </c>
      <c r="AU264" s="141" t="s">
        <v>86</v>
      </c>
      <c r="AY264" s="17" t="s">
        <v>187</v>
      </c>
      <c r="BE264" s="142">
        <f t="shared" si="34"/>
        <v>0</v>
      </c>
      <c r="BF264" s="142">
        <f t="shared" si="35"/>
        <v>0</v>
      </c>
      <c r="BG264" s="142">
        <f t="shared" si="36"/>
        <v>0</v>
      </c>
      <c r="BH264" s="142">
        <f t="shared" si="37"/>
        <v>0</v>
      </c>
      <c r="BI264" s="142">
        <f t="shared" si="38"/>
        <v>0</v>
      </c>
      <c r="BJ264" s="17" t="s">
        <v>86</v>
      </c>
      <c r="BK264" s="142">
        <f t="shared" si="39"/>
        <v>0</v>
      </c>
      <c r="BL264" s="17" t="s">
        <v>217</v>
      </c>
      <c r="BM264" s="141" t="s">
        <v>1378</v>
      </c>
    </row>
    <row r="265" spans="2:65" s="1" customFormat="1" ht="24.2" customHeight="1" x14ac:dyDescent="0.2">
      <c r="B265" s="33"/>
      <c r="C265" s="164" t="s">
        <v>547</v>
      </c>
      <c r="D265" s="164" t="s">
        <v>213</v>
      </c>
      <c r="E265" s="165" t="s">
        <v>615</v>
      </c>
      <c r="F265" s="166" t="s">
        <v>616</v>
      </c>
      <c r="G265" s="167" t="s">
        <v>204</v>
      </c>
      <c r="H265" s="168">
        <v>1</v>
      </c>
      <c r="I265" s="169"/>
      <c r="J265" s="170">
        <f t="shared" si="30"/>
        <v>0</v>
      </c>
      <c r="K265" s="166" t="s">
        <v>192</v>
      </c>
      <c r="L265" s="171"/>
      <c r="M265" s="172" t="s">
        <v>35</v>
      </c>
      <c r="N265" s="173" t="s">
        <v>50</v>
      </c>
      <c r="P265" s="139">
        <f t="shared" si="31"/>
        <v>0</v>
      </c>
      <c r="Q265" s="139">
        <v>0</v>
      </c>
      <c r="R265" s="139">
        <f t="shared" si="32"/>
        <v>0</v>
      </c>
      <c r="S265" s="139">
        <v>0</v>
      </c>
      <c r="T265" s="140">
        <f t="shared" si="33"/>
        <v>0</v>
      </c>
      <c r="AR265" s="141" t="s">
        <v>216</v>
      </c>
      <c r="AT265" s="141" t="s">
        <v>213</v>
      </c>
      <c r="AU265" s="141" t="s">
        <v>86</v>
      </c>
      <c r="AY265" s="17" t="s">
        <v>187</v>
      </c>
      <c r="BE265" s="142">
        <f t="shared" si="34"/>
        <v>0</v>
      </c>
      <c r="BF265" s="142">
        <f t="shared" si="35"/>
        <v>0</v>
      </c>
      <c r="BG265" s="142">
        <f t="shared" si="36"/>
        <v>0</v>
      </c>
      <c r="BH265" s="142">
        <f t="shared" si="37"/>
        <v>0</v>
      </c>
      <c r="BI265" s="142">
        <f t="shared" si="38"/>
        <v>0</v>
      </c>
      <c r="BJ265" s="17" t="s">
        <v>86</v>
      </c>
      <c r="BK265" s="142">
        <f t="shared" si="39"/>
        <v>0</v>
      </c>
      <c r="BL265" s="17" t="s">
        <v>217</v>
      </c>
      <c r="BM265" s="141" t="s">
        <v>1379</v>
      </c>
    </row>
    <row r="266" spans="2:65" s="1" customFormat="1" ht="19.5" x14ac:dyDescent="0.2">
      <c r="B266" s="33"/>
      <c r="D266" s="144" t="s">
        <v>298</v>
      </c>
      <c r="F266" s="176" t="s">
        <v>1021</v>
      </c>
      <c r="I266" s="177"/>
      <c r="L266" s="33"/>
      <c r="M266" s="178"/>
      <c r="T266" s="54"/>
      <c r="AT266" s="17" t="s">
        <v>298</v>
      </c>
      <c r="AU266" s="17" t="s">
        <v>86</v>
      </c>
    </row>
    <row r="267" spans="2:65" s="1" customFormat="1" ht="16.5" customHeight="1" x14ac:dyDescent="0.2">
      <c r="B267" s="33"/>
      <c r="C267" s="130" t="s">
        <v>552</v>
      </c>
      <c r="D267" s="130" t="s">
        <v>188</v>
      </c>
      <c r="E267" s="131" t="s">
        <v>620</v>
      </c>
      <c r="F267" s="132" t="s">
        <v>621</v>
      </c>
      <c r="G267" s="133" t="s">
        <v>204</v>
      </c>
      <c r="H267" s="134">
        <v>1</v>
      </c>
      <c r="I267" s="135"/>
      <c r="J267" s="136">
        <f>ROUND(I267*H267,2)</f>
        <v>0</v>
      </c>
      <c r="K267" s="132" t="s">
        <v>192</v>
      </c>
      <c r="L267" s="33"/>
      <c r="M267" s="137" t="s">
        <v>35</v>
      </c>
      <c r="N267" s="138" t="s">
        <v>50</v>
      </c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AR267" s="141" t="s">
        <v>193</v>
      </c>
      <c r="AT267" s="141" t="s">
        <v>188</v>
      </c>
      <c r="AU267" s="141" t="s">
        <v>86</v>
      </c>
      <c r="AY267" s="17" t="s">
        <v>187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7" t="s">
        <v>86</v>
      </c>
      <c r="BK267" s="142">
        <f>ROUND(I267*H267,2)</f>
        <v>0</v>
      </c>
      <c r="BL267" s="17" t="s">
        <v>193</v>
      </c>
      <c r="BM267" s="141" t="s">
        <v>1380</v>
      </c>
    </row>
    <row r="268" spans="2:65" s="1" customFormat="1" ht="16.5" customHeight="1" x14ac:dyDescent="0.2">
      <c r="B268" s="33"/>
      <c r="C268" s="164" t="s">
        <v>556</v>
      </c>
      <c r="D268" s="164" t="s">
        <v>213</v>
      </c>
      <c r="E268" s="165" t="s">
        <v>624</v>
      </c>
      <c r="F268" s="166" t="s">
        <v>625</v>
      </c>
      <c r="G268" s="167" t="s">
        <v>204</v>
      </c>
      <c r="H268" s="168">
        <v>1</v>
      </c>
      <c r="I268" s="169"/>
      <c r="J268" s="170">
        <f>ROUND(I268*H268,2)</f>
        <v>0</v>
      </c>
      <c r="K268" s="166" t="s">
        <v>192</v>
      </c>
      <c r="L268" s="171"/>
      <c r="M268" s="172" t="s">
        <v>35</v>
      </c>
      <c r="N268" s="173" t="s">
        <v>50</v>
      </c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AR268" s="141" t="s">
        <v>216</v>
      </c>
      <c r="AT268" s="141" t="s">
        <v>213</v>
      </c>
      <c r="AU268" s="141" t="s">
        <v>86</v>
      </c>
      <c r="AY268" s="17" t="s">
        <v>187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7" t="s">
        <v>86</v>
      </c>
      <c r="BK268" s="142">
        <f>ROUND(I268*H268,2)</f>
        <v>0</v>
      </c>
      <c r="BL268" s="17" t="s">
        <v>217</v>
      </c>
      <c r="BM268" s="141" t="s">
        <v>1381</v>
      </c>
    </row>
    <row r="269" spans="2:65" s="1" customFormat="1" ht="21.75" customHeight="1" x14ac:dyDescent="0.2">
      <c r="B269" s="33"/>
      <c r="C269" s="164" t="s">
        <v>560</v>
      </c>
      <c r="D269" s="164" t="s">
        <v>213</v>
      </c>
      <c r="E269" s="165" t="s">
        <v>628</v>
      </c>
      <c r="F269" s="166" t="s">
        <v>629</v>
      </c>
      <c r="G269" s="167" t="s">
        <v>204</v>
      </c>
      <c r="H269" s="168">
        <v>1</v>
      </c>
      <c r="I269" s="169"/>
      <c r="J269" s="170">
        <f>ROUND(I269*H269,2)</f>
        <v>0</v>
      </c>
      <c r="K269" s="166" t="s">
        <v>192</v>
      </c>
      <c r="L269" s="171"/>
      <c r="M269" s="172" t="s">
        <v>35</v>
      </c>
      <c r="N269" s="173" t="s">
        <v>50</v>
      </c>
      <c r="P269" s="139">
        <f>O269*H269</f>
        <v>0</v>
      </c>
      <c r="Q269" s="139">
        <v>0</v>
      </c>
      <c r="R269" s="139">
        <f>Q269*H269</f>
        <v>0</v>
      </c>
      <c r="S269" s="139">
        <v>0</v>
      </c>
      <c r="T269" s="140">
        <f>S269*H269</f>
        <v>0</v>
      </c>
      <c r="AR269" s="141" t="s">
        <v>216</v>
      </c>
      <c r="AT269" s="141" t="s">
        <v>213</v>
      </c>
      <c r="AU269" s="141" t="s">
        <v>86</v>
      </c>
      <c r="AY269" s="17" t="s">
        <v>187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7" t="s">
        <v>86</v>
      </c>
      <c r="BK269" s="142">
        <f>ROUND(I269*H269,2)</f>
        <v>0</v>
      </c>
      <c r="BL269" s="17" t="s">
        <v>217</v>
      </c>
      <c r="BM269" s="141" t="s">
        <v>1382</v>
      </c>
    </row>
    <row r="270" spans="2:65" s="1" customFormat="1" ht="19.5" x14ac:dyDescent="0.2">
      <c r="B270" s="33"/>
      <c r="D270" s="144" t="s">
        <v>298</v>
      </c>
      <c r="F270" s="176" t="s">
        <v>1025</v>
      </c>
      <c r="I270" s="177"/>
      <c r="L270" s="33"/>
      <c r="M270" s="178"/>
      <c r="T270" s="54"/>
      <c r="AT270" s="17" t="s">
        <v>298</v>
      </c>
      <c r="AU270" s="17" t="s">
        <v>86</v>
      </c>
    </row>
    <row r="271" spans="2:65" s="1" customFormat="1" ht="16.5" customHeight="1" x14ac:dyDescent="0.2">
      <c r="B271" s="33"/>
      <c r="C271" s="130" t="s">
        <v>564</v>
      </c>
      <c r="D271" s="130" t="s">
        <v>188</v>
      </c>
      <c r="E271" s="131" t="s">
        <v>633</v>
      </c>
      <c r="F271" s="132" t="s">
        <v>634</v>
      </c>
      <c r="G271" s="133" t="s">
        <v>204</v>
      </c>
      <c r="H271" s="134">
        <v>1</v>
      </c>
      <c r="I271" s="135"/>
      <c r="J271" s="136">
        <f>ROUND(I271*H271,2)</f>
        <v>0</v>
      </c>
      <c r="K271" s="132" t="s">
        <v>192</v>
      </c>
      <c r="L271" s="33"/>
      <c r="M271" s="137" t="s">
        <v>35</v>
      </c>
      <c r="N271" s="138" t="s">
        <v>50</v>
      </c>
      <c r="P271" s="139">
        <f>O271*H271</f>
        <v>0</v>
      </c>
      <c r="Q271" s="139">
        <v>0</v>
      </c>
      <c r="R271" s="139">
        <f>Q271*H271</f>
        <v>0</v>
      </c>
      <c r="S271" s="139">
        <v>0</v>
      </c>
      <c r="T271" s="140">
        <f>S271*H271</f>
        <v>0</v>
      </c>
      <c r="AR271" s="141" t="s">
        <v>193</v>
      </c>
      <c r="AT271" s="141" t="s">
        <v>188</v>
      </c>
      <c r="AU271" s="141" t="s">
        <v>86</v>
      </c>
      <c r="AY271" s="17" t="s">
        <v>187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7" t="s">
        <v>86</v>
      </c>
      <c r="BK271" s="142">
        <f>ROUND(I271*H271,2)</f>
        <v>0</v>
      </c>
      <c r="BL271" s="17" t="s">
        <v>193</v>
      </c>
      <c r="BM271" s="141" t="s">
        <v>1383</v>
      </c>
    </row>
    <row r="272" spans="2:65" s="11" customFormat="1" ht="22.9" customHeight="1" x14ac:dyDescent="0.2">
      <c r="B272" s="120"/>
      <c r="D272" s="121" t="s">
        <v>78</v>
      </c>
      <c r="E272" s="174" t="s">
        <v>636</v>
      </c>
      <c r="F272" s="174" t="s">
        <v>1027</v>
      </c>
      <c r="I272" s="123"/>
      <c r="J272" s="175">
        <f>BK272</f>
        <v>0</v>
      </c>
      <c r="L272" s="120"/>
      <c r="M272" s="125"/>
      <c r="P272" s="126">
        <f>SUM(P273:P283)</f>
        <v>0</v>
      </c>
      <c r="R272" s="126">
        <f>SUM(R273:R283)</f>
        <v>0</v>
      </c>
      <c r="T272" s="127">
        <f>SUM(T273:T283)</f>
        <v>0</v>
      </c>
      <c r="AR272" s="121" t="s">
        <v>86</v>
      </c>
      <c r="AT272" s="128" t="s">
        <v>78</v>
      </c>
      <c r="AU272" s="128" t="s">
        <v>86</v>
      </c>
      <c r="AY272" s="121" t="s">
        <v>187</v>
      </c>
      <c r="BK272" s="129">
        <f>SUM(BK273:BK283)</f>
        <v>0</v>
      </c>
    </row>
    <row r="273" spans="2:65" s="1" customFormat="1" ht="16.5" customHeight="1" x14ac:dyDescent="0.2">
      <c r="B273" s="33"/>
      <c r="C273" s="164" t="s">
        <v>568</v>
      </c>
      <c r="D273" s="164" t="s">
        <v>213</v>
      </c>
      <c r="E273" s="165" t="s">
        <v>639</v>
      </c>
      <c r="F273" s="166" t="s">
        <v>640</v>
      </c>
      <c r="G273" s="167" t="s">
        <v>204</v>
      </c>
      <c r="H273" s="168">
        <v>2</v>
      </c>
      <c r="I273" s="169"/>
      <c r="J273" s="170">
        <f t="shared" ref="J273:J283" si="40">ROUND(I273*H273,2)</f>
        <v>0</v>
      </c>
      <c r="K273" s="166" t="s">
        <v>192</v>
      </c>
      <c r="L273" s="171"/>
      <c r="M273" s="172" t="s">
        <v>35</v>
      </c>
      <c r="N273" s="173" t="s">
        <v>50</v>
      </c>
      <c r="P273" s="139">
        <f t="shared" ref="P273:P283" si="41">O273*H273</f>
        <v>0</v>
      </c>
      <c r="Q273" s="139">
        <v>0</v>
      </c>
      <c r="R273" s="139">
        <f t="shared" ref="R273:R283" si="42">Q273*H273</f>
        <v>0</v>
      </c>
      <c r="S273" s="139">
        <v>0</v>
      </c>
      <c r="T273" s="140">
        <f t="shared" ref="T273:T283" si="43">S273*H273</f>
        <v>0</v>
      </c>
      <c r="AR273" s="141" t="s">
        <v>395</v>
      </c>
      <c r="AT273" s="141" t="s">
        <v>213</v>
      </c>
      <c r="AU273" s="141" t="s">
        <v>88</v>
      </c>
      <c r="AY273" s="17" t="s">
        <v>187</v>
      </c>
      <c r="BE273" s="142">
        <f t="shared" ref="BE273:BE283" si="44">IF(N273="základní",J273,0)</f>
        <v>0</v>
      </c>
      <c r="BF273" s="142">
        <f t="shared" ref="BF273:BF283" si="45">IF(N273="snížená",J273,0)</f>
        <v>0</v>
      </c>
      <c r="BG273" s="142">
        <f t="shared" ref="BG273:BG283" si="46">IF(N273="zákl. přenesená",J273,0)</f>
        <v>0</v>
      </c>
      <c r="BH273" s="142">
        <f t="shared" ref="BH273:BH283" si="47">IF(N273="sníž. přenesená",J273,0)</f>
        <v>0</v>
      </c>
      <c r="BI273" s="142">
        <f t="shared" ref="BI273:BI283" si="48">IF(N273="nulová",J273,0)</f>
        <v>0</v>
      </c>
      <c r="BJ273" s="17" t="s">
        <v>86</v>
      </c>
      <c r="BK273" s="142">
        <f t="shared" ref="BK273:BK283" si="49">ROUND(I273*H273,2)</f>
        <v>0</v>
      </c>
      <c r="BL273" s="17" t="s">
        <v>395</v>
      </c>
      <c r="BM273" s="141" t="s">
        <v>1384</v>
      </c>
    </row>
    <row r="274" spans="2:65" s="1" customFormat="1" ht="16.5" customHeight="1" x14ac:dyDescent="0.2">
      <c r="B274" s="33"/>
      <c r="C274" s="130" t="s">
        <v>572</v>
      </c>
      <c r="D274" s="130" t="s">
        <v>188</v>
      </c>
      <c r="E274" s="131" t="s">
        <v>643</v>
      </c>
      <c r="F274" s="132" t="s">
        <v>644</v>
      </c>
      <c r="G274" s="133" t="s">
        <v>204</v>
      </c>
      <c r="H274" s="134">
        <v>1</v>
      </c>
      <c r="I274" s="135"/>
      <c r="J274" s="136">
        <f t="shared" si="40"/>
        <v>0</v>
      </c>
      <c r="K274" s="132" t="s">
        <v>192</v>
      </c>
      <c r="L274" s="33"/>
      <c r="M274" s="137" t="s">
        <v>35</v>
      </c>
      <c r="N274" s="138" t="s">
        <v>50</v>
      </c>
      <c r="P274" s="139">
        <f t="shared" si="41"/>
        <v>0</v>
      </c>
      <c r="Q274" s="139">
        <v>0</v>
      </c>
      <c r="R274" s="139">
        <f t="shared" si="42"/>
        <v>0</v>
      </c>
      <c r="S274" s="139">
        <v>0</v>
      </c>
      <c r="T274" s="140">
        <f t="shared" si="43"/>
        <v>0</v>
      </c>
      <c r="AR274" s="141" t="s">
        <v>193</v>
      </c>
      <c r="AT274" s="141" t="s">
        <v>188</v>
      </c>
      <c r="AU274" s="141" t="s">
        <v>88</v>
      </c>
      <c r="AY274" s="17" t="s">
        <v>187</v>
      </c>
      <c r="BE274" s="142">
        <f t="shared" si="44"/>
        <v>0</v>
      </c>
      <c r="BF274" s="142">
        <f t="shared" si="45"/>
        <v>0</v>
      </c>
      <c r="BG274" s="142">
        <f t="shared" si="46"/>
        <v>0</v>
      </c>
      <c r="BH274" s="142">
        <f t="shared" si="47"/>
        <v>0</v>
      </c>
      <c r="BI274" s="142">
        <f t="shared" si="48"/>
        <v>0</v>
      </c>
      <c r="BJ274" s="17" t="s">
        <v>86</v>
      </c>
      <c r="BK274" s="142">
        <f t="shared" si="49"/>
        <v>0</v>
      </c>
      <c r="BL274" s="17" t="s">
        <v>193</v>
      </c>
      <c r="BM274" s="141" t="s">
        <v>1385</v>
      </c>
    </row>
    <row r="275" spans="2:65" s="1" customFormat="1" ht="16.5" customHeight="1" x14ac:dyDescent="0.2">
      <c r="B275" s="33"/>
      <c r="C275" s="130" t="s">
        <v>576</v>
      </c>
      <c r="D275" s="130" t="s">
        <v>188</v>
      </c>
      <c r="E275" s="131" t="s">
        <v>647</v>
      </c>
      <c r="F275" s="132" t="s">
        <v>648</v>
      </c>
      <c r="G275" s="133" t="s">
        <v>204</v>
      </c>
      <c r="H275" s="134">
        <v>1</v>
      </c>
      <c r="I275" s="135"/>
      <c r="J275" s="136">
        <f t="shared" si="40"/>
        <v>0</v>
      </c>
      <c r="K275" s="132" t="s">
        <v>192</v>
      </c>
      <c r="L275" s="33"/>
      <c r="M275" s="137" t="s">
        <v>35</v>
      </c>
      <c r="N275" s="138" t="s">
        <v>50</v>
      </c>
      <c r="P275" s="139">
        <f t="shared" si="41"/>
        <v>0</v>
      </c>
      <c r="Q275" s="139">
        <v>0</v>
      </c>
      <c r="R275" s="139">
        <f t="shared" si="42"/>
        <v>0</v>
      </c>
      <c r="S275" s="139">
        <v>0</v>
      </c>
      <c r="T275" s="140">
        <f t="shared" si="43"/>
        <v>0</v>
      </c>
      <c r="AR275" s="141" t="s">
        <v>193</v>
      </c>
      <c r="AT275" s="141" t="s">
        <v>188</v>
      </c>
      <c r="AU275" s="141" t="s">
        <v>88</v>
      </c>
      <c r="AY275" s="17" t="s">
        <v>187</v>
      </c>
      <c r="BE275" s="142">
        <f t="shared" si="44"/>
        <v>0</v>
      </c>
      <c r="BF275" s="142">
        <f t="shared" si="45"/>
        <v>0</v>
      </c>
      <c r="BG275" s="142">
        <f t="shared" si="46"/>
        <v>0</v>
      </c>
      <c r="BH275" s="142">
        <f t="shared" si="47"/>
        <v>0</v>
      </c>
      <c r="BI275" s="142">
        <f t="shared" si="48"/>
        <v>0</v>
      </c>
      <c r="BJ275" s="17" t="s">
        <v>86</v>
      </c>
      <c r="BK275" s="142">
        <f t="shared" si="49"/>
        <v>0</v>
      </c>
      <c r="BL275" s="17" t="s">
        <v>193</v>
      </c>
      <c r="BM275" s="141" t="s">
        <v>1386</v>
      </c>
    </row>
    <row r="276" spans="2:65" s="1" customFormat="1" ht="16.5" customHeight="1" x14ac:dyDescent="0.2">
      <c r="B276" s="33"/>
      <c r="C276" s="164" t="s">
        <v>581</v>
      </c>
      <c r="D276" s="164" t="s">
        <v>213</v>
      </c>
      <c r="E276" s="165" t="s">
        <v>652</v>
      </c>
      <c r="F276" s="166" t="s">
        <v>653</v>
      </c>
      <c r="G276" s="167" t="s">
        <v>204</v>
      </c>
      <c r="H276" s="168">
        <v>1</v>
      </c>
      <c r="I276" s="169"/>
      <c r="J276" s="170">
        <f t="shared" si="40"/>
        <v>0</v>
      </c>
      <c r="K276" s="166" t="s">
        <v>192</v>
      </c>
      <c r="L276" s="171"/>
      <c r="M276" s="172" t="s">
        <v>35</v>
      </c>
      <c r="N276" s="173" t="s">
        <v>50</v>
      </c>
      <c r="P276" s="139">
        <f t="shared" si="41"/>
        <v>0</v>
      </c>
      <c r="Q276" s="139">
        <v>0</v>
      </c>
      <c r="R276" s="139">
        <f t="shared" si="42"/>
        <v>0</v>
      </c>
      <c r="S276" s="139">
        <v>0</v>
      </c>
      <c r="T276" s="140">
        <f t="shared" si="43"/>
        <v>0</v>
      </c>
      <c r="AR276" s="141" t="s">
        <v>395</v>
      </c>
      <c r="AT276" s="141" t="s">
        <v>213</v>
      </c>
      <c r="AU276" s="141" t="s">
        <v>88</v>
      </c>
      <c r="AY276" s="17" t="s">
        <v>187</v>
      </c>
      <c r="BE276" s="142">
        <f t="shared" si="44"/>
        <v>0</v>
      </c>
      <c r="BF276" s="142">
        <f t="shared" si="45"/>
        <v>0</v>
      </c>
      <c r="BG276" s="142">
        <f t="shared" si="46"/>
        <v>0</v>
      </c>
      <c r="BH276" s="142">
        <f t="shared" si="47"/>
        <v>0</v>
      </c>
      <c r="BI276" s="142">
        <f t="shared" si="48"/>
        <v>0</v>
      </c>
      <c r="BJ276" s="17" t="s">
        <v>86</v>
      </c>
      <c r="BK276" s="142">
        <f t="shared" si="49"/>
        <v>0</v>
      </c>
      <c r="BL276" s="17" t="s">
        <v>395</v>
      </c>
      <c r="BM276" s="141" t="s">
        <v>1387</v>
      </c>
    </row>
    <row r="277" spans="2:65" s="1" customFormat="1" ht="16.5" customHeight="1" x14ac:dyDescent="0.2">
      <c r="B277" s="33"/>
      <c r="C277" s="130" t="s">
        <v>585</v>
      </c>
      <c r="D277" s="130" t="s">
        <v>188</v>
      </c>
      <c r="E277" s="131" t="s">
        <v>656</v>
      </c>
      <c r="F277" s="132" t="s">
        <v>657</v>
      </c>
      <c r="G277" s="133" t="s">
        <v>204</v>
      </c>
      <c r="H277" s="134">
        <v>10</v>
      </c>
      <c r="I277" s="135"/>
      <c r="J277" s="136">
        <f t="shared" si="40"/>
        <v>0</v>
      </c>
      <c r="K277" s="132" t="s">
        <v>192</v>
      </c>
      <c r="L277" s="33"/>
      <c r="M277" s="137" t="s">
        <v>35</v>
      </c>
      <c r="N277" s="138" t="s">
        <v>50</v>
      </c>
      <c r="P277" s="139">
        <f t="shared" si="41"/>
        <v>0</v>
      </c>
      <c r="Q277" s="139">
        <v>0</v>
      </c>
      <c r="R277" s="139">
        <f t="shared" si="42"/>
        <v>0</v>
      </c>
      <c r="S277" s="139">
        <v>0</v>
      </c>
      <c r="T277" s="140">
        <f t="shared" si="43"/>
        <v>0</v>
      </c>
      <c r="AR277" s="141" t="s">
        <v>193</v>
      </c>
      <c r="AT277" s="141" t="s">
        <v>188</v>
      </c>
      <c r="AU277" s="141" t="s">
        <v>88</v>
      </c>
      <c r="AY277" s="17" t="s">
        <v>187</v>
      </c>
      <c r="BE277" s="142">
        <f t="shared" si="44"/>
        <v>0</v>
      </c>
      <c r="BF277" s="142">
        <f t="shared" si="45"/>
        <v>0</v>
      </c>
      <c r="BG277" s="142">
        <f t="shared" si="46"/>
        <v>0</v>
      </c>
      <c r="BH277" s="142">
        <f t="shared" si="47"/>
        <v>0</v>
      </c>
      <c r="BI277" s="142">
        <f t="shared" si="48"/>
        <v>0</v>
      </c>
      <c r="BJ277" s="17" t="s">
        <v>86</v>
      </c>
      <c r="BK277" s="142">
        <f t="shared" si="49"/>
        <v>0</v>
      </c>
      <c r="BL277" s="17" t="s">
        <v>193</v>
      </c>
      <c r="BM277" s="141" t="s">
        <v>1388</v>
      </c>
    </row>
    <row r="278" spans="2:65" s="1" customFormat="1" ht="16.5" customHeight="1" x14ac:dyDescent="0.2">
      <c r="B278" s="33"/>
      <c r="C278" s="164" t="s">
        <v>590</v>
      </c>
      <c r="D278" s="164" t="s">
        <v>213</v>
      </c>
      <c r="E278" s="165" t="s">
        <v>676</v>
      </c>
      <c r="F278" s="166" t="s">
        <v>677</v>
      </c>
      <c r="G278" s="167" t="s">
        <v>204</v>
      </c>
      <c r="H278" s="168">
        <v>1</v>
      </c>
      <c r="I278" s="169"/>
      <c r="J278" s="170">
        <f t="shared" si="40"/>
        <v>0</v>
      </c>
      <c r="K278" s="166" t="s">
        <v>192</v>
      </c>
      <c r="L278" s="171"/>
      <c r="M278" s="172" t="s">
        <v>35</v>
      </c>
      <c r="N278" s="173" t="s">
        <v>50</v>
      </c>
      <c r="P278" s="139">
        <f t="shared" si="41"/>
        <v>0</v>
      </c>
      <c r="Q278" s="139">
        <v>0</v>
      </c>
      <c r="R278" s="139">
        <f t="shared" si="42"/>
        <v>0</v>
      </c>
      <c r="S278" s="139">
        <v>0</v>
      </c>
      <c r="T278" s="140">
        <f t="shared" si="43"/>
        <v>0</v>
      </c>
      <c r="AR278" s="141" t="s">
        <v>395</v>
      </c>
      <c r="AT278" s="141" t="s">
        <v>213</v>
      </c>
      <c r="AU278" s="141" t="s">
        <v>88</v>
      </c>
      <c r="AY278" s="17" t="s">
        <v>187</v>
      </c>
      <c r="BE278" s="142">
        <f t="shared" si="44"/>
        <v>0</v>
      </c>
      <c r="BF278" s="142">
        <f t="shared" si="45"/>
        <v>0</v>
      </c>
      <c r="BG278" s="142">
        <f t="shared" si="46"/>
        <v>0</v>
      </c>
      <c r="BH278" s="142">
        <f t="shared" si="47"/>
        <v>0</v>
      </c>
      <c r="BI278" s="142">
        <f t="shared" si="48"/>
        <v>0</v>
      </c>
      <c r="BJ278" s="17" t="s">
        <v>86</v>
      </c>
      <c r="BK278" s="142">
        <f t="shared" si="49"/>
        <v>0</v>
      </c>
      <c r="BL278" s="17" t="s">
        <v>395</v>
      </c>
      <c r="BM278" s="141" t="s">
        <v>1389</v>
      </c>
    </row>
    <row r="279" spans="2:65" s="1" customFormat="1" ht="16.5" customHeight="1" x14ac:dyDescent="0.2">
      <c r="B279" s="33"/>
      <c r="C279" s="164" t="s">
        <v>594</v>
      </c>
      <c r="D279" s="164" t="s">
        <v>213</v>
      </c>
      <c r="E279" s="165" t="s">
        <v>680</v>
      </c>
      <c r="F279" s="166" t="s">
        <v>681</v>
      </c>
      <c r="G279" s="167" t="s">
        <v>204</v>
      </c>
      <c r="H279" s="168">
        <v>1</v>
      </c>
      <c r="I279" s="169"/>
      <c r="J279" s="170">
        <f t="shared" si="40"/>
        <v>0</v>
      </c>
      <c r="K279" s="166" t="s">
        <v>192</v>
      </c>
      <c r="L279" s="171"/>
      <c r="M279" s="172" t="s">
        <v>35</v>
      </c>
      <c r="N279" s="173" t="s">
        <v>50</v>
      </c>
      <c r="P279" s="139">
        <f t="shared" si="41"/>
        <v>0</v>
      </c>
      <c r="Q279" s="139">
        <v>0</v>
      </c>
      <c r="R279" s="139">
        <f t="shared" si="42"/>
        <v>0</v>
      </c>
      <c r="S279" s="139">
        <v>0</v>
      </c>
      <c r="T279" s="140">
        <f t="shared" si="43"/>
        <v>0</v>
      </c>
      <c r="AR279" s="141" t="s">
        <v>395</v>
      </c>
      <c r="AT279" s="141" t="s">
        <v>213</v>
      </c>
      <c r="AU279" s="141" t="s">
        <v>88</v>
      </c>
      <c r="AY279" s="17" t="s">
        <v>187</v>
      </c>
      <c r="BE279" s="142">
        <f t="shared" si="44"/>
        <v>0</v>
      </c>
      <c r="BF279" s="142">
        <f t="shared" si="45"/>
        <v>0</v>
      </c>
      <c r="BG279" s="142">
        <f t="shared" si="46"/>
        <v>0</v>
      </c>
      <c r="BH279" s="142">
        <f t="shared" si="47"/>
        <v>0</v>
      </c>
      <c r="BI279" s="142">
        <f t="shared" si="48"/>
        <v>0</v>
      </c>
      <c r="BJ279" s="17" t="s">
        <v>86</v>
      </c>
      <c r="BK279" s="142">
        <f t="shared" si="49"/>
        <v>0</v>
      </c>
      <c r="BL279" s="17" t="s">
        <v>395</v>
      </c>
      <c r="BM279" s="141" t="s">
        <v>1390</v>
      </c>
    </row>
    <row r="280" spans="2:65" s="1" customFormat="1" ht="16.5" customHeight="1" x14ac:dyDescent="0.2">
      <c r="B280" s="33"/>
      <c r="C280" s="164" t="s">
        <v>598</v>
      </c>
      <c r="D280" s="164" t="s">
        <v>213</v>
      </c>
      <c r="E280" s="165" t="s">
        <v>660</v>
      </c>
      <c r="F280" s="166" t="s">
        <v>661</v>
      </c>
      <c r="G280" s="167" t="s">
        <v>204</v>
      </c>
      <c r="H280" s="168">
        <v>1</v>
      </c>
      <c r="I280" s="169"/>
      <c r="J280" s="170">
        <f t="shared" si="40"/>
        <v>0</v>
      </c>
      <c r="K280" s="166" t="s">
        <v>192</v>
      </c>
      <c r="L280" s="171"/>
      <c r="M280" s="172" t="s">
        <v>35</v>
      </c>
      <c r="N280" s="173" t="s">
        <v>50</v>
      </c>
      <c r="P280" s="139">
        <f t="shared" si="41"/>
        <v>0</v>
      </c>
      <c r="Q280" s="139">
        <v>0</v>
      </c>
      <c r="R280" s="139">
        <f t="shared" si="42"/>
        <v>0</v>
      </c>
      <c r="S280" s="139">
        <v>0</v>
      </c>
      <c r="T280" s="140">
        <f t="shared" si="43"/>
        <v>0</v>
      </c>
      <c r="AR280" s="141" t="s">
        <v>395</v>
      </c>
      <c r="AT280" s="141" t="s">
        <v>213</v>
      </c>
      <c r="AU280" s="141" t="s">
        <v>88</v>
      </c>
      <c r="AY280" s="17" t="s">
        <v>187</v>
      </c>
      <c r="BE280" s="142">
        <f t="shared" si="44"/>
        <v>0</v>
      </c>
      <c r="BF280" s="142">
        <f t="shared" si="45"/>
        <v>0</v>
      </c>
      <c r="BG280" s="142">
        <f t="shared" si="46"/>
        <v>0</v>
      </c>
      <c r="BH280" s="142">
        <f t="shared" si="47"/>
        <v>0</v>
      </c>
      <c r="BI280" s="142">
        <f t="shared" si="48"/>
        <v>0</v>
      </c>
      <c r="BJ280" s="17" t="s">
        <v>86</v>
      </c>
      <c r="BK280" s="142">
        <f t="shared" si="49"/>
        <v>0</v>
      </c>
      <c r="BL280" s="17" t="s">
        <v>395</v>
      </c>
      <c r="BM280" s="141" t="s">
        <v>1391</v>
      </c>
    </row>
    <row r="281" spans="2:65" s="1" customFormat="1" ht="16.5" customHeight="1" x14ac:dyDescent="0.2">
      <c r="B281" s="33"/>
      <c r="C281" s="164" t="s">
        <v>602</v>
      </c>
      <c r="D281" s="164" t="s">
        <v>213</v>
      </c>
      <c r="E281" s="165" t="s">
        <v>664</v>
      </c>
      <c r="F281" s="166" t="s">
        <v>665</v>
      </c>
      <c r="G281" s="167" t="s">
        <v>204</v>
      </c>
      <c r="H281" s="168">
        <v>1</v>
      </c>
      <c r="I281" s="169"/>
      <c r="J281" s="170">
        <f t="shared" si="40"/>
        <v>0</v>
      </c>
      <c r="K281" s="166" t="s">
        <v>192</v>
      </c>
      <c r="L281" s="171"/>
      <c r="M281" s="172" t="s">
        <v>35</v>
      </c>
      <c r="N281" s="173" t="s">
        <v>50</v>
      </c>
      <c r="P281" s="139">
        <f t="shared" si="41"/>
        <v>0</v>
      </c>
      <c r="Q281" s="139">
        <v>0</v>
      </c>
      <c r="R281" s="139">
        <f t="shared" si="42"/>
        <v>0</v>
      </c>
      <c r="S281" s="139">
        <v>0</v>
      </c>
      <c r="T281" s="140">
        <f t="shared" si="43"/>
        <v>0</v>
      </c>
      <c r="AR281" s="141" t="s">
        <v>395</v>
      </c>
      <c r="AT281" s="141" t="s">
        <v>213</v>
      </c>
      <c r="AU281" s="141" t="s">
        <v>88</v>
      </c>
      <c r="AY281" s="17" t="s">
        <v>187</v>
      </c>
      <c r="BE281" s="142">
        <f t="shared" si="44"/>
        <v>0</v>
      </c>
      <c r="BF281" s="142">
        <f t="shared" si="45"/>
        <v>0</v>
      </c>
      <c r="BG281" s="142">
        <f t="shared" si="46"/>
        <v>0</v>
      </c>
      <c r="BH281" s="142">
        <f t="shared" si="47"/>
        <v>0</v>
      </c>
      <c r="BI281" s="142">
        <f t="shared" si="48"/>
        <v>0</v>
      </c>
      <c r="BJ281" s="17" t="s">
        <v>86</v>
      </c>
      <c r="BK281" s="142">
        <f t="shared" si="49"/>
        <v>0</v>
      </c>
      <c r="BL281" s="17" t="s">
        <v>395</v>
      </c>
      <c r="BM281" s="141" t="s">
        <v>1392</v>
      </c>
    </row>
    <row r="282" spans="2:65" s="1" customFormat="1" ht="16.5" customHeight="1" x14ac:dyDescent="0.2">
      <c r="B282" s="33"/>
      <c r="C282" s="164" t="s">
        <v>606</v>
      </c>
      <c r="D282" s="164" t="s">
        <v>213</v>
      </c>
      <c r="E282" s="165" t="s">
        <v>668</v>
      </c>
      <c r="F282" s="166" t="s">
        <v>669</v>
      </c>
      <c r="G282" s="167" t="s">
        <v>204</v>
      </c>
      <c r="H282" s="168">
        <v>3</v>
      </c>
      <c r="I282" s="169"/>
      <c r="J282" s="170">
        <f t="shared" si="40"/>
        <v>0</v>
      </c>
      <c r="K282" s="166" t="s">
        <v>192</v>
      </c>
      <c r="L282" s="171"/>
      <c r="M282" s="172" t="s">
        <v>35</v>
      </c>
      <c r="N282" s="173" t="s">
        <v>50</v>
      </c>
      <c r="P282" s="139">
        <f t="shared" si="41"/>
        <v>0</v>
      </c>
      <c r="Q282" s="139">
        <v>0</v>
      </c>
      <c r="R282" s="139">
        <f t="shared" si="42"/>
        <v>0</v>
      </c>
      <c r="S282" s="139">
        <v>0</v>
      </c>
      <c r="T282" s="140">
        <f t="shared" si="43"/>
        <v>0</v>
      </c>
      <c r="AR282" s="141" t="s">
        <v>395</v>
      </c>
      <c r="AT282" s="141" t="s">
        <v>213</v>
      </c>
      <c r="AU282" s="141" t="s">
        <v>88</v>
      </c>
      <c r="AY282" s="17" t="s">
        <v>187</v>
      </c>
      <c r="BE282" s="142">
        <f t="shared" si="44"/>
        <v>0</v>
      </c>
      <c r="BF282" s="142">
        <f t="shared" si="45"/>
        <v>0</v>
      </c>
      <c r="BG282" s="142">
        <f t="shared" si="46"/>
        <v>0</v>
      </c>
      <c r="BH282" s="142">
        <f t="shared" si="47"/>
        <v>0</v>
      </c>
      <c r="BI282" s="142">
        <f t="shared" si="48"/>
        <v>0</v>
      </c>
      <c r="BJ282" s="17" t="s">
        <v>86</v>
      </c>
      <c r="BK282" s="142">
        <f t="shared" si="49"/>
        <v>0</v>
      </c>
      <c r="BL282" s="17" t="s">
        <v>395</v>
      </c>
      <c r="BM282" s="141" t="s">
        <v>1393</v>
      </c>
    </row>
    <row r="283" spans="2:65" s="1" customFormat="1" ht="16.5" customHeight="1" x14ac:dyDescent="0.2">
      <c r="B283" s="33"/>
      <c r="C283" s="164" t="s">
        <v>610</v>
      </c>
      <c r="D283" s="164" t="s">
        <v>213</v>
      </c>
      <c r="E283" s="165" t="s">
        <v>672</v>
      </c>
      <c r="F283" s="166" t="s">
        <v>673</v>
      </c>
      <c r="G283" s="167" t="s">
        <v>204</v>
      </c>
      <c r="H283" s="168">
        <v>3</v>
      </c>
      <c r="I283" s="169"/>
      <c r="J283" s="170">
        <f t="shared" si="40"/>
        <v>0</v>
      </c>
      <c r="K283" s="166" t="s">
        <v>192</v>
      </c>
      <c r="L283" s="171"/>
      <c r="M283" s="172" t="s">
        <v>35</v>
      </c>
      <c r="N283" s="173" t="s">
        <v>50</v>
      </c>
      <c r="P283" s="139">
        <f t="shared" si="41"/>
        <v>0</v>
      </c>
      <c r="Q283" s="139">
        <v>0</v>
      </c>
      <c r="R283" s="139">
        <f t="shared" si="42"/>
        <v>0</v>
      </c>
      <c r="S283" s="139">
        <v>0</v>
      </c>
      <c r="T283" s="140">
        <f t="shared" si="43"/>
        <v>0</v>
      </c>
      <c r="AR283" s="141" t="s">
        <v>395</v>
      </c>
      <c r="AT283" s="141" t="s">
        <v>213</v>
      </c>
      <c r="AU283" s="141" t="s">
        <v>88</v>
      </c>
      <c r="AY283" s="17" t="s">
        <v>187</v>
      </c>
      <c r="BE283" s="142">
        <f t="shared" si="44"/>
        <v>0</v>
      </c>
      <c r="BF283" s="142">
        <f t="shared" si="45"/>
        <v>0</v>
      </c>
      <c r="BG283" s="142">
        <f t="shared" si="46"/>
        <v>0</v>
      </c>
      <c r="BH283" s="142">
        <f t="shared" si="47"/>
        <v>0</v>
      </c>
      <c r="BI283" s="142">
        <f t="shared" si="48"/>
        <v>0</v>
      </c>
      <c r="BJ283" s="17" t="s">
        <v>86</v>
      </c>
      <c r="BK283" s="142">
        <f t="shared" si="49"/>
        <v>0</v>
      </c>
      <c r="BL283" s="17" t="s">
        <v>395</v>
      </c>
      <c r="BM283" s="141" t="s">
        <v>1394</v>
      </c>
    </row>
    <row r="284" spans="2:65" s="11" customFormat="1" ht="25.9" customHeight="1" x14ac:dyDescent="0.2">
      <c r="B284" s="120"/>
      <c r="D284" s="121" t="s">
        <v>78</v>
      </c>
      <c r="E284" s="122" t="s">
        <v>683</v>
      </c>
      <c r="F284" s="122" t="s">
        <v>684</v>
      </c>
      <c r="I284" s="123"/>
      <c r="J284" s="124">
        <f>BK284</f>
        <v>0</v>
      </c>
      <c r="L284" s="120"/>
      <c r="M284" s="125"/>
      <c r="P284" s="126">
        <f>SUM(P285:P289)</f>
        <v>0</v>
      </c>
      <c r="R284" s="126">
        <f>SUM(R285:R289)</f>
        <v>0</v>
      </c>
      <c r="T284" s="127">
        <f>SUM(T285:T289)</f>
        <v>0</v>
      </c>
      <c r="AR284" s="121" t="s">
        <v>86</v>
      </c>
      <c r="AT284" s="128" t="s">
        <v>78</v>
      </c>
      <c r="AU284" s="128" t="s">
        <v>79</v>
      </c>
      <c r="AY284" s="121" t="s">
        <v>187</v>
      </c>
      <c r="BK284" s="129">
        <f>SUM(BK285:BK289)</f>
        <v>0</v>
      </c>
    </row>
    <row r="285" spans="2:65" s="1" customFormat="1" ht="16.5" customHeight="1" x14ac:dyDescent="0.2">
      <c r="B285" s="33"/>
      <c r="C285" s="130" t="s">
        <v>614</v>
      </c>
      <c r="D285" s="130" t="s">
        <v>188</v>
      </c>
      <c r="E285" s="131" t="s">
        <v>1235</v>
      </c>
      <c r="F285" s="132" t="s">
        <v>1236</v>
      </c>
      <c r="G285" s="133" t="s">
        <v>204</v>
      </c>
      <c r="H285" s="134">
        <v>1</v>
      </c>
      <c r="I285" s="135"/>
      <c r="J285" s="136">
        <f>ROUND(I285*H285,2)</f>
        <v>0</v>
      </c>
      <c r="K285" s="132" t="s">
        <v>192</v>
      </c>
      <c r="L285" s="33"/>
      <c r="M285" s="137" t="s">
        <v>35</v>
      </c>
      <c r="N285" s="138" t="s">
        <v>50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86</v>
      </c>
      <c r="AT285" s="141" t="s">
        <v>188</v>
      </c>
      <c r="AU285" s="141" t="s">
        <v>86</v>
      </c>
      <c r="AY285" s="17" t="s">
        <v>187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7" t="s">
        <v>86</v>
      </c>
      <c r="BK285" s="142">
        <f>ROUND(I285*H285,2)</f>
        <v>0</v>
      </c>
      <c r="BL285" s="17" t="s">
        <v>86</v>
      </c>
      <c r="BM285" s="141" t="s">
        <v>1395</v>
      </c>
    </row>
    <row r="286" spans="2:65" s="1" customFormat="1" ht="16.5" customHeight="1" x14ac:dyDescent="0.2">
      <c r="B286" s="33"/>
      <c r="C286" s="130" t="s">
        <v>619</v>
      </c>
      <c r="D286" s="130" t="s">
        <v>188</v>
      </c>
      <c r="E286" s="131" t="s">
        <v>690</v>
      </c>
      <c r="F286" s="132" t="s">
        <v>691</v>
      </c>
      <c r="G286" s="133" t="s">
        <v>204</v>
      </c>
      <c r="H286" s="134">
        <v>2</v>
      </c>
      <c r="I286" s="135"/>
      <c r="J286" s="136">
        <f>ROUND(I286*H286,2)</f>
        <v>0</v>
      </c>
      <c r="K286" s="132" t="s">
        <v>192</v>
      </c>
      <c r="L286" s="33"/>
      <c r="M286" s="137" t="s">
        <v>35</v>
      </c>
      <c r="N286" s="138" t="s">
        <v>50</v>
      </c>
      <c r="P286" s="139">
        <f>O286*H286</f>
        <v>0</v>
      </c>
      <c r="Q286" s="139">
        <v>0</v>
      </c>
      <c r="R286" s="139">
        <f>Q286*H286</f>
        <v>0</v>
      </c>
      <c r="S286" s="139">
        <v>0</v>
      </c>
      <c r="T286" s="140">
        <f>S286*H286</f>
        <v>0</v>
      </c>
      <c r="AR286" s="141" t="s">
        <v>86</v>
      </c>
      <c r="AT286" s="141" t="s">
        <v>188</v>
      </c>
      <c r="AU286" s="141" t="s">
        <v>86</v>
      </c>
      <c r="AY286" s="17" t="s">
        <v>187</v>
      </c>
      <c r="BE286" s="142">
        <f>IF(N286="základní",J286,0)</f>
        <v>0</v>
      </c>
      <c r="BF286" s="142">
        <f>IF(N286="snížená",J286,0)</f>
        <v>0</v>
      </c>
      <c r="BG286" s="142">
        <f>IF(N286="zákl. přenesená",J286,0)</f>
        <v>0</v>
      </c>
      <c r="BH286" s="142">
        <f>IF(N286="sníž. přenesená",J286,0)</f>
        <v>0</v>
      </c>
      <c r="BI286" s="142">
        <f>IF(N286="nulová",J286,0)</f>
        <v>0</v>
      </c>
      <c r="BJ286" s="17" t="s">
        <v>86</v>
      </c>
      <c r="BK286" s="142">
        <f>ROUND(I286*H286,2)</f>
        <v>0</v>
      </c>
      <c r="BL286" s="17" t="s">
        <v>86</v>
      </c>
      <c r="BM286" s="141" t="s">
        <v>1396</v>
      </c>
    </row>
    <row r="287" spans="2:65" s="1" customFormat="1" ht="16.5" customHeight="1" x14ac:dyDescent="0.2">
      <c r="B287" s="33"/>
      <c r="C287" s="130" t="s">
        <v>623</v>
      </c>
      <c r="D287" s="130" t="s">
        <v>188</v>
      </c>
      <c r="E287" s="131" t="s">
        <v>1397</v>
      </c>
      <c r="F287" s="132" t="s">
        <v>1398</v>
      </c>
      <c r="G287" s="133" t="s">
        <v>204</v>
      </c>
      <c r="H287" s="134">
        <v>1</v>
      </c>
      <c r="I287" s="135"/>
      <c r="J287" s="136">
        <f>ROUND(I287*H287,2)</f>
        <v>0</v>
      </c>
      <c r="K287" s="132" t="s">
        <v>192</v>
      </c>
      <c r="L287" s="33"/>
      <c r="M287" s="137" t="s">
        <v>35</v>
      </c>
      <c r="N287" s="138" t="s">
        <v>50</v>
      </c>
      <c r="P287" s="139">
        <f>O287*H287</f>
        <v>0</v>
      </c>
      <c r="Q287" s="139">
        <v>0</v>
      </c>
      <c r="R287" s="139">
        <f>Q287*H287</f>
        <v>0</v>
      </c>
      <c r="S287" s="139">
        <v>0</v>
      </c>
      <c r="T287" s="140">
        <f>S287*H287</f>
        <v>0</v>
      </c>
      <c r="AR287" s="141" t="s">
        <v>86</v>
      </c>
      <c r="AT287" s="141" t="s">
        <v>188</v>
      </c>
      <c r="AU287" s="141" t="s">
        <v>86</v>
      </c>
      <c r="AY287" s="17" t="s">
        <v>187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7" t="s">
        <v>86</v>
      </c>
      <c r="BK287" s="142">
        <f>ROUND(I287*H287,2)</f>
        <v>0</v>
      </c>
      <c r="BL287" s="17" t="s">
        <v>86</v>
      </c>
      <c r="BM287" s="141" t="s">
        <v>1399</v>
      </c>
    </row>
    <row r="288" spans="2:65" s="1" customFormat="1" ht="16.5" customHeight="1" x14ac:dyDescent="0.2">
      <c r="B288" s="33"/>
      <c r="C288" s="130" t="s">
        <v>627</v>
      </c>
      <c r="D288" s="130" t="s">
        <v>188</v>
      </c>
      <c r="E288" s="131" t="s">
        <v>1238</v>
      </c>
      <c r="F288" s="132" t="s">
        <v>1239</v>
      </c>
      <c r="G288" s="133" t="s">
        <v>204</v>
      </c>
      <c r="H288" s="134">
        <v>2</v>
      </c>
      <c r="I288" s="135"/>
      <c r="J288" s="136">
        <f>ROUND(I288*H288,2)</f>
        <v>0</v>
      </c>
      <c r="K288" s="132" t="s">
        <v>192</v>
      </c>
      <c r="L288" s="33"/>
      <c r="M288" s="137" t="s">
        <v>35</v>
      </c>
      <c r="N288" s="138" t="s">
        <v>50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86</v>
      </c>
      <c r="AT288" s="141" t="s">
        <v>188</v>
      </c>
      <c r="AU288" s="141" t="s">
        <v>86</v>
      </c>
      <c r="AY288" s="17" t="s">
        <v>187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7" t="s">
        <v>86</v>
      </c>
      <c r="BK288" s="142">
        <f>ROUND(I288*H288,2)</f>
        <v>0</v>
      </c>
      <c r="BL288" s="17" t="s">
        <v>86</v>
      </c>
      <c r="BM288" s="141" t="s">
        <v>1400</v>
      </c>
    </row>
    <row r="289" spans="2:65" s="1" customFormat="1" ht="16.5" customHeight="1" x14ac:dyDescent="0.2">
      <c r="B289" s="33"/>
      <c r="C289" s="130" t="s">
        <v>632</v>
      </c>
      <c r="D289" s="130" t="s">
        <v>188</v>
      </c>
      <c r="E289" s="131" t="s">
        <v>707</v>
      </c>
      <c r="F289" s="132" t="s">
        <v>708</v>
      </c>
      <c r="G289" s="133" t="s">
        <v>204</v>
      </c>
      <c r="H289" s="134">
        <v>3</v>
      </c>
      <c r="I289" s="135"/>
      <c r="J289" s="136">
        <f>ROUND(I289*H289,2)</f>
        <v>0</v>
      </c>
      <c r="K289" s="132" t="s">
        <v>192</v>
      </c>
      <c r="L289" s="33"/>
      <c r="M289" s="137" t="s">
        <v>35</v>
      </c>
      <c r="N289" s="138" t="s">
        <v>50</v>
      </c>
      <c r="P289" s="139">
        <f>O289*H289</f>
        <v>0</v>
      </c>
      <c r="Q289" s="139">
        <v>0</v>
      </c>
      <c r="R289" s="139">
        <f>Q289*H289</f>
        <v>0</v>
      </c>
      <c r="S289" s="139">
        <v>0</v>
      </c>
      <c r="T289" s="140">
        <f>S289*H289</f>
        <v>0</v>
      </c>
      <c r="AR289" s="141" t="s">
        <v>86</v>
      </c>
      <c r="AT289" s="141" t="s">
        <v>188</v>
      </c>
      <c r="AU289" s="141" t="s">
        <v>86</v>
      </c>
      <c r="AY289" s="17" t="s">
        <v>187</v>
      </c>
      <c r="BE289" s="142">
        <f>IF(N289="základní",J289,0)</f>
        <v>0</v>
      </c>
      <c r="BF289" s="142">
        <f>IF(N289="snížená",J289,0)</f>
        <v>0</v>
      </c>
      <c r="BG289" s="142">
        <f>IF(N289="zákl. přenesená",J289,0)</f>
        <v>0</v>
      </c>
      <c r="BH289" s="142">
        <f>IF(N289="sníž. přenesená",J289,0)</f>
        <v>0</v>
      </c>
      <c r="BI289" s="142">
        <f>IF(N289="nulová",J289,0)</f>
        <v>0</v>
      </c>
      <c r="BJ289" s="17" t="s">
        <v>86</v>
      </c>
      <c r="BK289" s="142">
        <f>ROUND(I289*H289,2)</f>
        <v>0</v>
      </c>
      <c r="BL289" s="17" t="s">
        <v>86</v>
      </c>
      <c r="BM289" s="141" t="s">
        <v>1401</v>
      </c>
    </row>
    <row r="290" spans="2:65" s="11" customFormat="1" ht="25.9" customHeight="1" x14ac:dyDescent="0.2">
      <c r="B290" s="120"/>
      <c r="D290" s="121" t="s">
        <v>78</v>
      </c>
      <c r="E290" s="122" t="s">
        <v>714</v>
      </c>
      <c r="F290" s="122" t="s">
        <v>715</v>
      </c>
      <c r="I290" s="123"/>
      <c r="J290" s="124">
        <f>BK290</f>
        <v>0</v>
      </c>
      <c r="L290" s="120"/>
      <c r="M290" s="125"/>
      <c r="P290" s="126">
        <f>SUM(P291:P301)</f>
        <v>0</v>
      </c>
      <c r="R290" s="126">
        <f>SUM(R291:R301)</f>
        <v>0</v>
      </c>
      <c r="T290" s="127">
        <f>SUM(T291:T301)</f>
        <v>0</v>
      </c>
      <c r="AR290" s="121" t="s">
        <v>86</v>
      </c>
      <c r="AT290" s="128" t="s">
        <v>78</v>
      </c>
      <c r="AU290" s="128" t="s">
        <v>79</v>
      </c>
      <c r="AY290" s="121" t="s">
        <v>187</v>
      </c>
      <c r="BK290" s="129">
        <f>SUM(BK291:BK301)</f>
        <v>0</v>
      </c>
    </row>
    <row r="291" spans="2:65" s="1" customFormat="1" ht="24.2" customHeight="1" x14ac:dyDescent="0.2">
      <c r="B291" s="33"/>
      <c r="C291" s="130" t="s">
        <v>638</v>
      </c>
      <c r="D291" s="130" t="s">
        <v>188</v>
      </c>
      <c r="E291" s="131" t="s">
        <v>746</v>
      </c>
      <c r="F291" s="132" t="s">
        <v>747</v>
      </c>
      <c r="G291" s="133" t="s">
        <v>204</v>
      </c>
      <c r="H291" s="134">
        <v>1</v>
      </c>
      <c r="I291" s="135"/>
      <c r="J291" s="136">
        <f t="shared" ref="J291:J301" si="50">ROUND(I291*H291,2)</f>
        <v>0</v>
      </c>
      <c r="K291" s="132" t="s">
        <v>192</v>
      </c>
      <c r="L291" s="33"/>
      <c r="M291" s="137" t="s">
        <v>35</v>
      </c>
      <c r="N291" s="138" t="s">
        <v>50</v>
      </c>
      <c r="P291" s="139">
        <f t="shared" ref="P291:P301" si="51">O291*H291</f>
        <v>0</v>
      </c>
      <c r="Q291" s="139">
        <v>0</v>
      </c>
      <c r="R291" s="139">
        <f t="shared" ref="R291:R301" si="52">Q291*H291</f>
        <v>0</v>
      </c>
      <c r="S291" s="139">
        <v>0</v>
      </c>
      <c r="T291" s="140">
        <f t="shared" ref="T291:T301" si="53">S291*H291</f>
        <v>0</v>
      </c>
      <c r="AR291" s="141" t="s">
        <v>205</v>
      </c>
      <c r="AT291" s="141" t="s">
        <v>188</v>
      </c>
      <c r="AU291" s="141" t="s">
        <v>86</v>
      </c>
      <c r="AY291" s="17" t="s">
        <v>187</v>
      </c>
      <c r="BE291" s="142">
        <f t="shared" ref="BE291:BE301" si="54">IF(N291="základní",J291,0)</f>
        <v>0</v>
      </c>
      <c r="BF291" s="142">
        <f t="shared" ref="BF291:BF301" si="55">IF(N291="snížená",J291,0)</f>
        <v>0</v>
      </c>
      <c r="BG291" s="142">
        <f t="shared" ref="BG291:BG301" si="56">IF(N291="zákl. přenesená",J291,0)</f>
        <v>0</v>
      </c>
      <c r="BH291" s="142">
        <f t="shared" ref="BH291:BH301" si="57">IF(N291="sníž. přenesená",J291,0)</f>
        <v>0</v>
      </c>
      <c r="BI291" s="142">
        <f t="shared" ref="BI291:BI301" si="58">IF(N291="nulová",J291,0)</f>
        <v>0</v>
      </c>
      <c r="BJ291" s="17" t="s">
        <v>86</v>
      </c>
      <c r="BK291" s="142">
        <f t="shared" ref="BK291:BK301" si="59">ROUND(I291*H291,2)</f>
        <v>0</v>
      </c>
      <c r="BL291" s="17" t="s">
        <v>205</v>
      </c>
      <c r="BM291" s="141" t="s">
        <v>1402</v>
      </c>
    </row>
    <row r="292" spans="2:65" s="1" customFormat="1" ht="44.25" customHeight="1" x14ac:dyDescent="0.2">
      <c r="B292" s="33"/>
      <c r="C292" s="130" t="s">
        <v>642</v>
      </c>
      <c r="D292" s="130" t="s">
        <v>188</v>
      </c>
      <c r="E292" s="131" t="s">
        <v>750</v>
      </c>
      <c r="F292" s="132" t="s">
        <v>751</v>
      </c>
      <c r="G292" s="133" t="s">
        <v>204</v>
      </c>
      <c r="H292" s="134">
        <v>1</v>
      </c>
      <c r="I292" s="135"/>
      <c r="J292" s="136">
        <f t="shared" si="50"/>
        <v>0</v>
      </c>
      <c r="K292" s="132" t="s">
        <v>192</v>
      </c>
      <c r="L292" s="33"/>
      <c r="M292" s="137" t="s">
        <v>35</v>
      </c>
      <c r="N292" s="138" t="s">
        <v>50</v>
      </c>
      <c r="P292" s="139">
        <f t="shared" si="51"/>
        <v>0</v>
      </c>
      <c r="Q292" s="139">
        <v>0</v>
      </c>
      <c r="R292" s="139">
        <f t="shared" si="52"/>
        <v>0</v>
      </c>
      <c r="S292" s="139">
        <v>0</v>
      </c>
      <c r="T292" s="140">
        <f t="shared" si="53"/>
        <v>0</v>
      </c>
      <c r="AR292" s="141" t="s">
        <v>205</v>
      </c>
      <c r="AT292" s="141" t="s">
        <v>188</v>
      </c>
      <c r="AU292" s="141" t="s">
        <v>86</v>
      </c>
      <c r="AY292" s="17" t="s">
        <v>187</v>
      </c>
      <c r="BE292" s="142">
        <f t="shared" si="54"/>
        <v>0</v>
      </c>
      <c r="BF292" s="142">
        <f t="shared" si="55"/>
        <v>0</v>
      </c>
      <c r="BG292" s="142">
        <f t="shared" si="56"/>
        <v>0</v>
      </c>
      <c r="BH292" s="142">
        <f t="shared" si="57"/>
        <v>0</v>
      </c>
      <c r="BI292" s="142">
        <f t="shared" si="58"/>
        <v>0</v>
      </c>
      <c r="BJ292" s="17" t="s">
        <v>86</v>
      </c>
      <c r="BK292" s="142">
        <f t="shared" si="59"/>
        <v>0</v>
      </c>
      <c r="BL292" s="17" t="s">
        <v>205</v>
      </c>
      <c r="BM292" s="141" t="s">
        <v>1403</v>
      </c>
    </row>
    <row r="293" spans="2:65" s="1" customFormat="1" ht="16.5" customHeight="1" x14ac:dyDescent="0.2">
      <c r="B293" s="33"/>
      <c r="C293" s="130" t="s">
        <v>646</v>
      </c>
      <c r="D293" s="130" t="s">
        <v>188</v>
      </c>
      <c r="E293" s="131" t="s">
        <v>754</v>
      </c>
      <c r="F293" s="132" t="s">
        <v>755</v>
      </c>
      <c r="G293" s="133" t="s">
        <v>204</v>
      </c>
      <c r="H293" s="134">
        <v>1</v>
      </c>
      <c r="I293" s="135"/>
      <c r="J293" s="136">
        <f t="shared" si="50"/>
        <v>0</v>
      </c>
      <c r="K293" s="132" t="s">
        <v>192</v>
      </c>
      <c r="L293" s="33"/>
      <c r="M293" s="137" t="s">
        <v>35</v>
      </c>
      <c r="N293" s="138" t="s">
        <v>50</v>
      </c>
      <c r="P293" s="139">
        <f t="shared" si="51"/>
        <v>0</v>
      </c>
      <c r="Q293" s="139">
        <v>0</v>
      </c>
      <c r="R293" s="139">
        <f t="shared" si="52"/>
        <v>0</v>
      </c>
      <c r="S293" s="139">
        <v>0</v>
      </c>
      <c r="T293" s="140">
        <f t="shared" si="53"/>
        <v>0</v>
      </c>
      <c r="AR293" s="141" t="s">
        <v>205</v>
      </c>
      <c r="AT293" s="141" t="s">
        <v>188</v>
      </c>
      <c r="AU293" s="141" t="s">
        <v>86</v>
      </c>
      <c r="AY293" s="17" t="s">
        <v>187</v>
      </c>
      <c r="BE293" s="142">
        <f t="shared" si="54"/>
        <v>0</v>
      </c>
      <c r="BF293" s="142">
        <f t="shared" si="55"/>
        <v>0</v>
      </c>
      <c r="BG293" s="142">
        <f t="shared" si="56"/>
        <v>0</v>
      </c>
      <c r="BH293" s="142">
        <f t="shared" si="57"/>
        <v>0</v>
      </c>
      <c r="BI293" s="142">
        <f t="shared" si="58"/>
        <v>0</v>
      </c>
      <c r="BJ293" s="17" t="s">
        <v>86</v>
      </c>
      <c r="BK293" s="142">
        <f t="shared" si="59"/>
        <v>0</v>
      </c>
      <c r="BL293" s="17" t="s">
        <v>205</v>
      </c>
      <c r="BM293" s="141" t="s">
        <v>1404</v>
      </c>
    </row>
    <row r="294" spans="2:65" s="1" customFormat="1" ht="21.75" customHeight="1" x14ac:dyDescent="0.2">
      <c r="B294" s="33"/>
      <c r="C294" s="130" t="s">
        <v>651</v>
      </c>
      <c r="D294" s="130" t="s">
        <v>188</v>
      </c>
      <c r="E294" s="131" t="s">
        <v>758</v>
      </c>
      <c r="F294" s="132" t="s">
        <v>759</v>
      </c>
      <c r="G294" s="133" t="s">
        <v>204</v>
      </c>
      <c r="H294" s="134">
        <v>1</v>
      </c>
      <c r="I294" s="135"/>
      <c r="J294" s="136">
        <f t="shared" si="50"/>
        <v>0</v>
      </c>
      <c r="K294" s="132" t="s">
        <v>192</v>
      </c>
      <c r="L294" s="33"/>
      <c r="M294" s="137" t="s">
        <v>35</v>
      </c>
      <c r="N294" s="138" t="s">
        <v>50</v>
      </c>
      <c r="P294" s="139">
        <f t="shared" si="51"/>
        <v>0</v>
      </c>
      <c r="Q294" s="139">
        <v>0</v>
      </c>
      <c r="R294" s="139">
        <f t="shared" si="52"/>
        <v>0</v>
      </c>
      <c r="S294" s="139">
        <v>0</v>
      </c>
      <c r="T294" s="140">
        <f t="shared" si="53"/>
        <v>0</v>
      </c>
      <c r="AR294" s="141" t="s">
        <v>205</v>
      </c>
      <c r="AT294" s="141" t="s">
        <v>188</v>
      </c>
      <c r="AU294" s="141" t="s">
        <v>86</v>
      </c>
      <c r="AY294" s="17" t="s">
        <v>187</v>
      </c>
      <c r="BE294" s="142">
        <f t="shared" si="54"/>
        <v>0</v>
      </c>
      <c r="BF294" s="142">
        <f t="shared" si="55"/>
        <v>0</v>
      </c>
      <c r="BG294" s="142">
        <f t="shared" si="56"/>
        <v>0</v>
      </c>
      <c r="BH294" s="142">
        <f t="shared" si="57"/>
        <v>0</v>
      </c>
      <c r="BI294" s="142">
        <f t="shared" si="58"/>
        <v>0</v>
      </c>
      <c r="BJ294" s="17" t="s">
        <v>86</v>
      </c>
      <c r="BK294" s="142">
        <f t="shared" si="59"/>
        <v>0</v>
      </c>
      <c r="BL294" s="17" t="s">
        <v>205</v>
      </c>
      <c r="BM294" s="141" t="s">
        <v>1405</v>
      </c>
    </row>
    <row r="295" spans="2:65" s="1" customFormat="1" ht="37.9" customHeight="1" x14ac:dyDescent="0.2">
      <c r="B295" s="33"/>
      <c r="C295" s="130" t="s">
        <v>655</v>
      </c>
      <c r="D295" s="130" t="s">
        <v>188</v>
      </c>
      <c r="E295" s="131" t="s">
        <v>717</v>
      </c>
      <c r="F295" s="132" t="s">
        <v>718</v>
      </c>
      <c r="G295" s="133" t="s">
        <v>204</v>
      </c>
      <c r="H295" s="134">
        <v>1</v>
      </c>
      <c r="I295" s="135"/>
      <c r="J295" s="136">
        <f t="shared" si="50"/>
        <v>0</v>
      </c>
      <c r="K295" s="132" t="s">
        <v>192</v>
      </c>
      <c r="L295" s="33"/>
      <c r="M295" s="137" t="s">
        <v>35</v>
      </c>
      <c r="N295" s="138" t="s">
        <v>50</v>
      </c>
      <c r="P295" s="139">
        <f t="shared" si="51"/>
        <v>0</v>
      </c>
      <c r="Q295" s="139">
        <v>0</v>
      </c>
      <c r="R295" s="139">
        <f t="shared" si="52"/>
        <v>0</v>
      </c>
      <c r="S295" s="139">
        <v>0</v>
      </c>
      <c r="T295" s="140">
        <f t="shared" si="53"/>
        <v>0</v>
      </c>
      <c r="AR295" s="141" t="s">
        <v>719</v>
      </c>
      <c r="AT295" s="141" t="s">
        <v>188</v>
      </c>
      <c r="AU295" s="141" t="s">
        <v>86</v>
      </c>
      <c r="AY295" s="17" t="s">
        <v>187</v>
      </c>
      <c r="BE295" s="142">
        <f t="shared" si="54"/>
        <v>0</v>
      </c>
      <c r="BF295" s="142">
        <f t="shared" si="55"/>
        <v>0</v>
      </c>
      <c r="BG295" s="142">
        <f t="shared" si="56"/>
        <v>0</v>
      </c>
      <c r="BH295" s="142">
        <f t="shared" si="57"/>
        <v>0</v>
      </c>
      <c r="BI295" s="142">
        <f t="shared" si="58"/>
        <v>0</v>
      </c>
      <c r="BJ295" s="17" t="s">
        <v>86</v>
      </c>
      <c r="BK295" s="142">
        <f t="shared" si="59"/>
        <v>0</v>
      </c>
      <c r="BL295" s="17" t="s">
        <v>719</v>
      </c>
      <c r="BM295" s="141" t="s">
        <v>1406</v>
      </c>
    </row>
    <row r="296" spans="2:65" s="1" customFormat="1" ht="33" customHeight="1" x14ac:dyDescent="0.2">
      <c r="B296" s="33"/>
      <c r="C296" s="130" t="s">
        <v>659</v>
      </c>
      <c r="D296" s="130" t="s">
        <v>188</v>
      </c>
      <c r="E296" s="131" t="s">
        <v>722</v>
      </c>
      <c r="F296" s="132" t="s">
        <v>723</v>
      </c>
      <c r="G296" s="133" t="s">
        <v>204</v>
      </c>
      <c r="H296" s="134">
        <v>1</v>
      </c>
      <c r="I296" s="135"/>
      <c r="J296" s="136">
        <f t="shared" si="50"/>
        <v>0</v>
      </c>
      <c r="K296" s="132" t="s">
        <v>192</v>
      </c>
      <c r="L296" s="33"/>
      <c r="M296" s="137" t="s">
        <v>35</v>
      </c>
      <c r="N296" s="138" t="s">
        <v>50</v>
      </c>
      <c r="P296" s="139">
        <f t="shared" si="51"/>
        <v>0</v>
      </c>
      <c r="Q296" s="139">
        <v>0</v>
      </c>
      <c r="R296" s="139">
        <f t="shared" si="52"/>
        <v>0</v>
      </c>
      <c r="S296" s="139">
        <v>0</v>
      </c>
      <c r="T296" s="140">
        <f t="shared" si="53"/>
        <v>0</v>
      </c>
      <c r="AR296" s="141" t="s">
        <v>719</v>
      </c>
      <c r="AT296" s="141" t="s">
        <v>188</v>
      </c>
      <c r="AU296" s="141" t="s">
        <v>86</v>
      </c>
      <c r="AY296" s="17" t="s">
        <v>187</v>
      </c>
      <c r="BE296" s="142">
        <f t="shared" si="54"/>
        <v>0</v>
      </c>
      <c r="BF296" s="142">
        <f t="shared" si="55"/>
        <v>0</v>
      </c>
      <c r="BG296" s="142">
        <f t="shared" si="56"/>
        <v>0</v>
      </c>
      <c r="BH296" s="142">
        <f t="shared" si="57"/>
        <v>0</v>
      </c>
      <c r="BI296" s="142">
        <f t="shared" si="58"/>
        <v>0</v>
      </c>
      <c r="BJ296" s="17" t="s">
        <v>86</v>
      </c>
      <c r="BK296" s="142">
        <f t="shared" si="59"/>
        <v>0</v>
      </c>
      <c r="BL296" s="17" t="s">
        <v>719</v>
      </c>
      <c r="BM296" s="141" t="s">
        <v>1407</v>
      </c>
    </row>
    <row r="297" spans="2:65" s="1" customFormat="1" ht="33" customHeight="1" x14ac:dyDescent="0.2">
      <c r="B297" s="33"/>
      <c r="C297" s="130" t="s">
        <v>663</v>
      </c>
      <c r="D297" s="130" t="s">
        <v>188</v>
      </c>
      <c r="E297" s="131" t="s">
        <v>726</v>
      </c>
      <c r="F297" s="132" t="s">
        <v>727</v>
      </c>
      <c r="G297" s="133" t="s">
        <v>204</v>
      </c>
      <c r="H297" s="134">
        <v>1</v>
      </c>
      <c r="I297" s="135"/>
      <c r="J297" s="136">
        <f t="shared" si="50"/>
        <v>0</v>
      </c>
      <c r="K297" s="132" t="s">
        <v>192</v>
      </c>
      <c r="L297" s="33"/>
      <c r="M297" s="137" t="s">
        <v>35</v>
      </c>
      <c r="N297" s="138" t="s">
        <v>50</v>
      </c>
      <c r="P297" s="139">
        <f t="shared" si="51"/>
        <v>0</v>
      </c>
      <c r="Q297" s="139">
        <v>0</v>
      </c>
      <c r="R297" s="139">
        <f t="shared" si="52"/>
        <v>0</v>
      </c>
      <c r="S297" s="139">
        <v>0</v>
      </c>
      <c r="T297" s="140">
        <f t="shared" si="53"/>
        <v>0</v>
      </c>
      <c r="AR297" s="141" t="s">
        <v>719</v>
      </c>
      <c r="AT297" s="141" t="s">
        <v>188</v>
      </c>
      <c r="AU297" s="141" t="s">
        <v>86</v>
      </c>
      <c r="AY297" s="17" t="s">
        <v>187</v>
      </c>
      <c r="BE297" s="142">
        <f t="shared" si="54"/>
        <v>0</v>
      </c>
      <c r="BF297" s="142">
        <f t="shared" si="55"/>
        <v>0</v>
      </c>
      <c r="BG297" s="142">
        <f t="shared" si="56"/>
        <v>0</v>
      </c>
      <c r="BH297" s="142">
        <f t="shared" si="57"/>
        <v>0</v>
      </c>
      <c r="BI297" s="142">
        <f t="shared" si="58"/>
        <v>0</v>
      </c>
      <c r="BJ297" s="17" t="s">
        <v>86</v>
      </c>
      <c r="BK297" s="142">
        <f t="shared" si="59"/>
        <v>0</v>
      </c>
      <c r="BL297" s="17" t="s">
        <v>719</v>
      </c>
      <c r="BM297" s="141" t="s">
        <v>1408</v>
      </c>
    </row>
    <row r="298" spans="2:65" s="1" customFormat="1" ht="24.2" customHeight="1" x14ac:dyDescent="0.2">
      <c r="B298" s="33"/>
      <c r="C298" s="130" t="s">
        <v>667</v>
      </c>
      <c r="D298" s="130" t="s">
        <v>188</v>
      </c>
      <c r="E298" s="131" t="s">
        <v>730</v>
      </c>
      <c r="F298" s="132" t="s">
        <v>731</v>
      </c>
      <c r="G298" s="133" t="s">
        <v>204</v>
      </c>
      <c r="H298" s="134">
        <v>3</v>
      </c>
      <c r="I298" s="135"/>
      <c r="J298" s="136">
        <f t="shared" si="50"/>
        <v>0</v>
      </c>
      <c r="K298" s="132" t="s">
        <v>192</v>
      </c>
      <c r="L298" s="33"/>
      <c r="M298" s="137" t="s">
        <v>35</v>
      </c>
      <c r="N298" s="138" t="s">
        <v>50</v>
      </c>
      <c r="P298" s="139">
        <f t="shared" si="51"/>
        <v>0</v>
      </c>
      <c r="Q298" s="139">
        <v>0</v>
      </c>
      <c r="R298" s="139">
        <f t="shared" si="52"/>
        <v>0</v>
      </c>
      <c r="S298" s="139">
        <v>0</v>
      </c>
      <c r="T298" s="140">
        <f t="shared" si="53"/>
        <v>0</v>
      </c>
      <c r="AR298" s="141" t="s">
        <v>205</v>
      </c>
      <c r="AT298" s="141" t="s">
        <v>188</v>
      </c>
      <c r="AU298" s="141" t="s">
        <v>86</v>
      </c>
      <c r="AY298" s="17" t="s">
        <v>187</v>
      </c>
      <c r="BE298" s="142">
        <f t="shared" si="54"/>
        <v>0</v>
      </c>
      <c r="BF298" s="142">
        <f t="shared" si="55"/>
        <v>0</v>
      </c>
      <c r="BG298" s="142">
        <f t="shared" si="56"/>
        <v>0</v>
      </c>
      <c r="BH298" s="142">
        <f t="shared" si="57"/>
        <v>0</v>
      </c>
      <c r="BI298" s="142">
        <f t="shared" si="58"/>
        <v>0</v>
      </c>
      <c r="BJ298" s="17" t="s">
        <v>86</v>
      </c>
      <c r="BK298" s="142">
        <f t="shared" si="59"/>
        <v>0</v>
      </c>
      <c r="BL298" s="17" t="s">
        <v>205</v>
      </c>
      <c r="BM298" s="141" t="s">
        <v>1409</v>
      </c>
    </row>
    <row r="299" spans="2:65" s="1" customFormat="1" ht="24.2" customHeight="1" x14ac:dyDescent="0.2">
      <c r="B299" s="33"/>
      <c r="C299" s="130" t="s">
        <v>671</v>
      </c>
      <c r="D299" s="130" t="s">
        <v>188</v>
      </c>
      <c r="E299" s="131" t="s">
        <v>734</v>
      </c>
      <c r="F299" s="132" t="s">
        <v>735</v>
      </c>
      <c r="G299" s="133" t="s">
        <v>204</v>
      </c>
      <c r="H299" s="134">
        <v>2</v>
      </c>
      <c r="I299" s="135"/>
      <c r="J299" s="136">
        <f t="shared" si="50"/>
        <v>0</v>
      </c>
      <c r="K299" s="132" t="s">
        <v>192</v>
      </c>
      <c r="L299" s="33"/>
      <c r="M299" s="137" t="s">
        <v>35</v>
      </c>
      <c r="N299" s="138" t="s">
        <v>50</v>
      </c>
      <c r="P299" s="139">
        <f t="shared" si="51"/>
        <v>0</v>
      </c>
      <c r="Q299" s="139">
        <v>0</v>
      </c>
      <c r="R299" s="139">
        <f t="shared" si="52"/>
        <v>0</v>
      </c>
      <c r="S299" s="139">
        <v>0</v>
      </c>
      <c r="T299" s="140">
        <f t="shared" si="53"/>
        <v>0</v>
      </c>
      <c r="AR299" s="141" t="s">
        <v>205</v>
      </c>
      <c r="AT299" s="141" t="s">
        <v>188</v>
      </c>
      <c r="AU299" s="141" t="s">
        <v>86</v>
      </c>
      <c r="AY299" s="17" t="s">
        <v>187</v>
      </c>
      <c r="BE299" s="142">
        <f t="shared" si="54"/>
        <v>0</v>
      </c>
      <c r="BF299" s="142">
        <f t="shared" si="55"/>
        <v>0</v>
      </c>
      <c r="BG299" s="142">
        <f t="shared" si="56"/>
        <v>0</v>
      </c>
      <c r="BH299" s="142">
        <f t="shared" si="57"/>
        <v>0</v>
      </c>
      <c r="BI299" s="142">
        <f t="shared" si="58"/>
        <v>0</v>
      </c>
      <c r="BJ299" s="17" t="s">
        <v>86</v>
      </c>
      <c r="BK299" s="142">
        <f t="shared" si="59"/>
        <v>0</v>
      </c>
      <c r="BL299" s="17" t="s">
        <v>205</v>
      </c>
      <c r="BM299" s="141" t="s">
        <v>1410</v>
      </c>
    </row>
    <row r="300" spans="2:65" s="1" customFormat="1" ht="37.9" customHeight="1" x14ac:dyDescent="0.2">
      <c r="B300" s="33"/>
      <c r="C300" s="130" t="s">
        <v>675</v>
      </c>
      <c r="D300" s="130" t="s">
        <v>188</v>
      </c>
      <c r="E300" s="131" t="s">
        <v>738</v>
      </c>
      <c r="F300" s="132" t="s">
        <v>739</v>
      </c>
      <c r="G300" s="133" t="s">
        <v>204</v>
      </c>
      <c r="H300" s="134">
        <v>1</v>
      </c>
      <c r="I300" s="135"/>
      <c r="J300" s="136">
        <f t="shared" si="50"/>
        <v>0</v>
      </c>
      <c r="K300" s="132" t="s">
        <v>192</v>
      </c>
      <c r="L300" s="33"/>
      <c r="M300" s="137" t="s">
        <v>35</v>
      </c>
      <c r="N300" s="138" t="s">
        <v>50</v>
      </c>
      <c r="P300" s="139">
        <f t="shared" si="51"/>
        <v>0</v>
      </c>
      <c r="Q300" s="139">
        <v>0</v>
      </c>
      <c r="R300" s="139">
        <f t="shared" si="52"/>
        <v>0</v>
      </c>
      <c r="S300" s="139">
        <v>0</v>
      </c>
      <c r="T300" s="140">
        <f t="shared" si="53"/>
        <v>0</v>
      </c>
      <c r="AR300" s="141" t="s">
        <v>205</v>
      </c>
      <c r="AT300" s="141" t="s">
        <v>188</v>
      </c>
      <c r="AU300" s="141" t="s">
        <v>86</v>
      </c>
      <c r="AY300" s="17" t="s">
        <v>187</v>
      </c>
      <c r="BE300" s="142">
        <f t="shared" si="54"/>
        <v>0</v>
      </c>
      <c r="BF300" s="142">
        <f t="shared" si="55"/>
        <v>0</v>
      </c>
      <c r="BG300" s="142">
        <f t="shared" si="56"/>
        <v>0</v>
      </c>
      <c r="BH300" s="142">
        <f t="shared" si="57"/>
        <v>0</v>
      </c>
      <c r="BI300" s="142">
        <f t="shared" si="58"/>
        <v>0</v>
      </c>
      <c r="BJ300" s="17" t="s">
        <v>86</v>
      </c>
      <c r="BK300" s="142">
        <f t="shared" si="59"/>
        <v>0</v>
      </c>
      <c r="BL300" s="17" t="s">
        <v>205</v>
      </c>
      <c r="BM300" s="141" t="s">
        <v>1411</v>
      </c>
    </row>
    <row r="301" spans="2:65" s="1" customFormat="1" ht="24.2" customHeight="1" x14ac:dyDescent="0.2">
      <c r="B301" s="33"/>
      <c r="C301" s="130" t="s">
        <v>679</v>
      </c>
      <c r="D301" s="130" t="s">
        <v>188</v>
      </c>
      <c r="E301" s="131" t="s">
        <v>742</v>
      </c>
      <c r="F301" s="132" t="s">
        <v>743</v>
      </c>
      <c r="G301" s="133" t="s">
        <v>204</v>
      </c>
      <c r="H301" s="134">
        <v>1</v>
      </c>
      <c r="I301" s="135"/>
      <c r="J301" s="136">
        <f t="shared" si="50"/>
        <v>0</v>
      </c>
      <c r="K301" s="132" t="s">
        <v>192</v>
      </c>
      <c r="L301" s="33"/>
      <c r="M301" s="179" t="s">
        <v>35</v>
      </c>
      <c r="N301" s="180" t="s">
        <v>50</v>
      </c>
      <c r="O301" s="181"/>
      <c r="P301" s="182">
        <f t="shared" si="51"/>
        <v>0</v>
      </c>
      <c r="Q301" s="182">
        <v>0</v>
      </c>
      <c r="R301" s="182">
        <f t="shared" si="52"/>
        <v>0</v>
      </c>
      <c r="S301" s="182">
        <v>0</v>
      </c>
      <c r="T301" s="183">
        <f t="shared" si="53"/>
        <v>0</v>
      </c>
      <c r="AR301" s="141" t="s">
        <v>205</v>
      </c>
      <c r="AT301" s="141" t="s">
        <v>188</v>
      </c>
      <c r="AU301" s="141" t="s">
        <v>86</v>
      </c>
      <c r="AY301" s="17" t="s">
        <v>187</v>
      </c>
      <c r="BE301" s="142">
        <f t="shared" si="54"/>
        <v>0</v>
      </c>
      <c r="BF301" s="142">
        <f t="shared" si="55"/>
        <v>0</v>
      </c>
      <c r="BG301" s="142">
        <f t="shared" si="56"/>
        <v>0</v>
      </c>
      <c r="BH301" s="142">
        <f t="shared" si="57"/>
        <v>0</v>
      </c>
      <c r="BI301" s="142">
        <f t="shared" si="58"/>
        <v>0</v>
      </c>
      <c r="BJ301" s="17" t="s">
        <v>86</v>
      </c>
      <c r="BK301" s="142">
        <f t="shared" si="59"/>
        <v>0</v>
      </c>
      <c r="BL301" s="17" t="s">
        <v>205</v>
      </c>
      <c r="BM301" s="141" t="s">
        <v>1412</v>
      </c>
    </row>
    <row r="302" spans="2:65" s="1" customFormat="1" ht="6.95" customHeight="1" x14ac:dyDescent="0.2">
      <c r="B302" s="42"/>
      <c r="C302" s="43"/>
      <c r="D302" s="43"/>
      <c r="E302" s="43"/>
      <c r="F302" s="43"/>
      <c r="G302" s="43"/>
      <c r="H302" s="43"/>
      <c r="I302" s="43"/>
      <c r="J302" s="43"/>
      <c r="K302" s="43"/>
      <c r="L302" s="33"/>
    </row>
  </sheetData>
  <sheetProtection algorithmName="SHA-512" hashValue="8CLh+oODLvj4+/M+24ORTIfL509BWtCpBFuzVvUd2Bskim8kh1hTXLuuURxVD+nt1ijqJuW+jElea5XLIsp3wQ==" saltValue="9AFIjRnGUJ+M4MSPIguN0Jf6uY4e20DoUNZQb5/5ZxteHfem4rhmNKBtfctBoSFgI/tSDCvoOt22BJc6k2cb2Q==" spinCount="100000" sheet="1" objects="1" scenarios="1" formatColumns="0" formatRows="0" autoFilter="0"/>
  <autoFilter ref="C95:K301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7"/>
  <sheetViews>
    <sheetView showGridLines="0" workbookViewId="0">
      <selection activeCell="A29" sqref="A29:XFD2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7" t="s">
        <v>112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151</v>
      </c>
      <c r="L4" s="20"/>
      <c r="M4" s="91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50" t="str">
        <f>'Rekapitulace zakázky'!K6</f>
        <v>Oprava PZS v úseku Rožďalovice - Nemyčeves</v>
      </c>
      <c r="F7" s="251"/>
      <c r="G7" s="251"/>
      <c r="H7" s="251"/>
      <c r="L7" s="20"/>
    </row>
    <row r="8" spans="2:46" ht="12" customHeight="1" x14ac:dyDescent="0.2">
      <c r="B8" s="20"/>
      <c r="D8" s="27" t="s">
        <v>152</v>
      </c>
      <c r="L8" s="20"/>
    </row>
    <row r="9" spans="2:46" s="1" customFormat="1" ht="16.5" customHeight="1" x14ac:dyDescent="0.2">
      <c r="B9" s="33"/>
      <c r="E9" s="250" t="s">
        <v>1291</v>
      </c>
      <c r="F9" s="249"/>
      <c r="G9" s="249"/>
      <c r="H9" s="249"/>
      <c r="L9" s="33"/>
    </row>
    <row r="10" spans="2:46" s="1" customFormat="1" ht="12" customHeight="1" x14ac:dyDescent="0.2">
      <c r="B10" s="33"/>
      <c r="D10" s="27" t="s">
        <v>154</v>
      </c>
      <c r="L10" s="33"/>
    </row>
    <row r="11" spans="2:46" s="1" customFormat="1" ht="16.5" customHeight="1" x14ac:dyDescent="0.2">
      <c r="B11" s="33"/>
      <c r="E11" s="246" t="s">
        <v>761</v>
      </c>
      <c r="F11" s="249"/>
      <c r="G11" s="249"/>
      <c r="H11" s="249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18</v>
      </c>
      <c r="F13" s="25" t="s">
        <v>35</v>
      </c>
      <c r="I13" s="27" t="s">
        <v>20</v>
      </c>
      <c r="J13" s="25" t="s">
        <v>35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1292</v>
      </c>
      <c r="I14" s="27" t="s">
        <v>24</v>
      </c>
      <c r="J14" s="50" t="str">
        <f>'Rekapitulace zakázky'!AN8</f>
        <v>28. 2. 2023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 x14ac:dyDescent="0.2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7" t="s">
        <v>36</v>
      </c>
      <c r="I19" s="27" t="s">
        <v>31</v>
      </c>
      <c r="J19" s="28" t="str">
        <f>'Rekapitulace zakázky'!AN13</f>
        <v>Vyplň údaj</v>
      </c>
      <c r="L19" s="33"/>
    </row>
    <row r="20" spans="2:12" s="1" customFormat="1" ht="18" customHeight="1" x14ac:dyDescent="0.2">
      <c r="B20" s="33"/>
      <c r="E20" s="252" t="str">
        <f>'Rekapitulace zakázky'!E14</f>
        <v>Vyplň údaj</v>
      </c>
      <c r="F20" s="219"/>
      <c r="G20" s="219"/>
      <c r="H20" s="219"/>
      <c r="I20" s="27" t="s">
        <v>34</v>
      </c>
      <c r="J20" s="28" t="str">
        <f>'Rekapitulace zakázky'!AN14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 x14ac:dyDescent="0.2">
      <c r="B23" s="33"/>
      <c r="E23" s="25" t="s">
        <v>40</v>
      </c>
      <c r="I23" s="27" t="s">
        <v>34</v>
      </c>
      <c r="J23" s="25" t="s">
        <v>35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7" t="s">
        <v>42</v>
      </c>
      <c r="I25" s="27" t="s">
        <v>31</v>
      </c>
      <c r="J25" s="25" t="s">
        <v>39</v>
      </c>
      <c r="L25" s="33"/>
    </row>
    <row r="26" spans="2:12" s="1" customFormat="1" ht="18" customHeight="1" x14ac:dyDescent="0.2">
      <c r="B26" s="33"/>
      <c r="E26" s="25" t="s">
        <v>40</v>
      </c>
      <c r="I26" s="27" t="s">
        <v>34</v>
      </c>
      <c r="J26" s="25" t="s">
        <v>35</v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7" t="s">
        <v>43</v>
      </c>
      <c r="L28" s="33"/>
    </row>
    <row r="29" spans="2:12" s="7" customFormat="1" ht="72" customHeight="1" x14ac:dyDescent="0.2">
      <c r="B29" s="92"/>
      <c r="E29" s="223" t="s">
        <v>157</v>
      </c>
      <c r="F29" s="223"/>
      <c r="G29" s="223"/>
      <c r="H29" s="223"/>
      <c r="L29" s="92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3" t="s">
        <v>45</v>
      </c>
      <c r="J32" s="64">
        <f>ROUND(J91,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47</v>
      </c>
      <c r="I34" s="36" t="s">
        <v>46</v>
      </c>
      <c r="J34" s="36" t="s">
        <v>48</v>
      </c>
      <c r="L34" s="33"/>
    </row>
    <row r="35" spans="2:12" s="1" customFormat="1" ht="14.45" customHeight="1" x14ac:dyDescent="0.2">
      <c r="B35" s="33"/>
      <c r="D35" s="53" t="s">
        <v>49</v>
      </c>
      <c r="E35" s="27" t="s">
        <v>50</v>
      </c>
      <c r="F35" s="84">
        <f>ROUND((SUM(BE91:BE196)),  2)</f>
        <v>0</v>
      </c>
      <c r="I35" s="94">
        <v>0.21</v>
      </c>
      <c r="J35" s="84">
        <f>ROUND(((SUM(BE91:BE196))*I35),  2)</f>
        <v>0</v>
      </c>
      <c r="L35" s="33"/>
    </row>
    <row r="36" spans="2:12" s="1" customFormat="1" ht="14.45" customHeight="1" x14ac:dyDescent="0.2">
      <c r="B36" s="33"/>
      <c r="E36" s="27" t="s">
        <v>51</v>
      </c>
      <c r="F36" s="84">
        <f>ROUND((SUM(BF91:BF196)),  2)</f>
        <v>0</v>
      </c>
      <c r="I36" s="94">
        <v>0.15</v>
      </c>
      <c r="J36" s="84">
        <f>ROUND(((SUM(BF91:BF196))*I36),  2)</f>
        <v>0</v>
      </c>
      <c r="L36" s="33"/>
    </row>
    <row r="37" spans="2:12" s="1" customFormat="1" ht="14.45" hidden="1" customHeight="1" x14ac:dyDescent="0.2">
      <c r="B37" s="33"/>
      <c r="E37" s="27" t="s">
        <v>52</v>
      </c>
      <c r="F37" s="84">
        <f>ROUND((SUM(BG91:BG196)),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 x14ac:dyDescent="0.2">
      <c r="B38" s="33"/>
      <c r="E38" s="27" t="s">
        <v>53</v>
      </c>
      <c r="F38" s="84">
        <f>ROUND((SUM(BH91:BH196)),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 x14ac:dyDescent="0.2">
      <c r="B39" s="33"/>
      <c r="E39" s="27" t="s">
        <v>54</v>
      </c>
      <c r="F39" s="84">
        <f>ROUND((SUM(BI91:BI196)),  2)</f>
        <v>0</v>
      </c>
      <c r="I39" s="94">
        <v>0</v>
      </c>
      <c r="J39" s="84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5"/>
      <c r="D41" s="96" t="s">
        <v>55</v>
      </c>
      <c r="E41" s="55"/>
      <c r="F41" s="55"/>
      <c r="G41" s="97" t="s">
        <v>56</v>
      </c>
      <c r="H41" s="98" t="s">
        <v>57</v>
      </c>
      <c r="I41" s="55"/>
      <c r="J41" s="99">
        <f>SUM(J32:J39)</f>
        <v>0</v>
      </c>
      <c r="K41" s="100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hidden="1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hidden="1" customHeight="1" x14ac:dyDescent="0.2">
      <c r="B47" s="33"/>
      <c r="C47" s="21" t="s">
        <v>158</v>
      </c>
      <c r="L47" s="33"/>
    </row>
    <row r="48" spans="2:12" s="1" customFormat="1" ht="6.95" hidden="1" customHeight="1" x14ac:dyDescent="0.2">
      <c r="B48" s="33"/>
      <c r="L48" s="33"/>
    </row>
    <row r="49" spans="2:47" s="1" customFormat="1" ht="12" hidden="1" customHeight="1" x14ac:dyDescent="0.2">
      <c r="B49" s="33"/>
      <c r="C49" s="27" t="s">
        <v>16</v>
      </c>
      <c r="L49" s="33"/>
    </row>
    <row r="50" spans="2:47" s="1" customFormat="1" ht="16.5" hidden="1" customHeight="1" x14ac:dyDescent="0.2">
      <c r="B50" s="33"/>
      <c r="E50" s="250" t="str">
        <f>E7</f>
        <v>Oprava PZS v úseku Rožďalovice - Nemyčeves</v>
      </c>
      <c r="F50" s="251"/>
      <c r="G50" s="251"/>
      <c r="H50" s="251"/>
      <c r="L50" s="33"/>
    </row>
    <row r="51" spans="2:47" ht="12" hidden="1" customHeight="1" x14ac:dyDescent="0.2">
      <c r="B51" s="20"/>
      <c r="C51" s="27" t="s">
        <v>152</v>
      </c>
      <c r="L51" s="20"/>
    </row>
    <row r="52" spans="2:47" s="1" customFormat="1" ht="16.5" hidden="1" customHeight="1" x14ac:dyDescent="0.2">
      <c r="B52" s="33"/>
      <c r="E52" s="250" t="s">
        <v>1291</v>
      </c>
      <c r="F52" s="249"/>
      <c r="G52" s="249"/>
      <c r="H52" s="249"/>
      <c r="L52" s="33"/>
    </row>
    <row r="53" spans="2:47" s="1" customFormat="1" ht="12" hidden="1" customHeight="1" x14ac:dyDescent="0.2">
      <c r="B53" s="33"/>
      <c r="C53" s="27" t="s">
        <v>154</v>
      </c>
      <c r="L53" s="33"/>
    </row>
    <row r="54" spans="2:47" s="1" customFormat="1" ht="16.5" hidden="1" customHeight="1" x14ac:dyDescent="0.2">
      <c r="B54" s="33"/>
      <c r="E54" s="246" t="str">
        <f>E11</f>
        <v>02 - Zemní práce</v>
      </c>
      <c r="F54" s="249"/>
      <c r="G54" s="249"/>
      <c r="H54" s="249"/>
      <c r="L54" s="33"/>
    </row>
    <row r="55" spans="2:47" s="1" customFormat="1" ht="6.95" hidden="1" customHeight="1" x14ac:dyDescent="0.2">
      <c r="B55" s="33"/>
      <c r="L55" s="33"/>
    </row>
    <row r="56" spans="2:47" s="1" customFormat="1" ht="12" hidden="1" customHeight="1" x14ac:dyDescent="0.2">
      <c r="B56" s="33"/>
      <c r="C56" s="27" t="s">
        <v>22</v>
      </c>
      <c r="F56" s="25" t="str">
        <f>F14</f>
        <v>PZS v km 28,925</v>
      </c>
      <c r="I56" s="27" t="s">
        <v>24</v>
      </c>
      <c r="J56" s="50" t="str">
        <f>IF(J14="","",J14)</f>
        <v>28. 2. 2023</v>
      </c>
      <c r="L56" s="33"/>
    </row>
    <row r="57" spans="2:47" s="1" customFormat="1" ht="6.95" hidden="1" customHeight="1" x14ac:dyDescent="0.2">
      <c r="B57" s="33"/>
      <c r="L57" s="33"/>
    </row>
    <row r="58" spans="2:47" s="1" customFormat="1" ht="15.2" hidden="1" customHeight="1" x14ac:dyDescent="0.2">
      <c r="B58" s="33"/>
      <c r="C58" s="27" t="s">
        <v>30</v>
      </c>
      <c r="F58" s="25" t="str">
        <f>E17</f>
        <v>Správa železnic, státní organizace</v>
      </c>
      <c r="I58" s="27" t="s">
        <v>38</v>
      </c>
      <c r="J58" s="31" t="str">
        <f>E23</f>
        <v>Signal Projekt s.r.o.</v>
      </c>
      <c r="L58" s="33"/>
    </row>
    <row r="59" spans="2:47" s="1" customFormat="1" ht="15.2" hidden="1" customHeight="1" x14ac:dyDescent="0.2">
      <c r="B59" s="33"/>
      <c r="C59" s="27" t="s">
        <v>36</v>
      </c>
      <c r="F59" s="25" t="str">
        <f>IF(E20="","",E20)</f>
        <v>Vyplň údaj</v>
      </c>
      <c r="I59" s="27" t="s">
        <v>42</v>
      </c>
      <c r="J59" s="31" t="str">
        <f>E26</f>
        <v>Signal Projekt s.r.o.</v>
      </c>
      <c r="L59" s="33"/>
    </row>
    <row r="60" spans="2:47" s="1" customFormat="1" ht="10.35" hidden="1" customHeight="1" x14ac:dyDescent="0.2">
      <c r="B60" s="33"/>
      <c r="L60" s="33"/>
    </row>
    <row r="61" spans="2:47" s="1" customFormat="1" ht="29.25" hidden="1" customHeight="1" x14ac:dyDescent="0.2">
      <c r="B61" s="33"/>
      <c r="C61" s="101" t="s">
        <v>159</v>
      </c>
      <c r="D61" s="95"/>
      <c r="E61" s="95"/>
      <c r="F61" s="95"/>
      <c r="G61" s="95"/>
      <c r="H61" s="95"/>
      <c r="I61" s="95"/>
      <c r="J61" s="102" t="s">
        <v>160</v>
      </c>
      <c r="K61" s="95"/>
      <c r="L61" s="33"/>
    </row>
    <row r="62" spans="2:47" s="1" customFormat="1" ht="10.35" hidden="1" customHeight="1" x14ac:dyDescent="0.2">
      <c r="B62" s="33"/>
      <c r="L62" s="33"/>
    </row>
    <row r="63" spans="2:47" s="1" customFormat="1" ht="22.9" hidden="1" customHeight="1" x14ac:dyDescent="0.2">
      <c r="B63" s="33"/>
      <c r="C63" s="103" t="s">
        <v>77</v>
      </c>
      <c r="J63" s="64">
        <f>J91</f>
        <v>0</v>
      </c>
      <c r="L63" s="33"/>
      <c r="AU63" s="17" t="s">
        <v>161</v>
      </c>
    </row>
    <row r="64" spans="2:47" s="8" customFormat="1" ht="24.95" hidden="1" customHeight="1" x14ac:dyDescent="0.2">
      <c r="B64" s="104"/>
      <c r="D64" s="105" t="s">
        <v>762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899999999999999" hidden="1" customHeight="1" x14ac:dyDescent="0.2">
      <c r="B65" s="108"/>
      <c r="D65" s="109" t="s">
        <v>763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899999999999999" hidden="1" customHeight="1" x14ac:dyDescent="0.2">
      <c r="B66" s="108"/>
      <c r="D66" s="109" t="s">
        <v>764</v>
      </c>
      <c r="E66" s="110"/>
      <c r="F66" s="110"/>
      <c r="G66" s="110"/>
      <c r="H66" s="110"/>
      <c r="I66" s="110"/>
      <c r="J66" s="111">
        <f>J103</f>
        <v>0</v>
      </c>
      <c r="L66" s="108"/>
    </row>
    <row r="67" spans="2:12" s="9" customFormat="1" ht="19.899999999999999" hidden="1" customHeight="1" x14ac:dyDescent="0.2">
      <c r="B67" s="108"/>
      <c r="D67" s="109" t="s">
        <v>765</v>
      </c>
      <c r="E67" s="110"/>
      <c r="F67" s="110"/>
      <c r="G67" s="110"/>
      <c r="H67" s="110"/>
      <c r="I67" s="110"/>
      <c r="J67" s="111">
        <f>J110</f>
        <v>0</v>
      </c>
      <c r="L67" s="108"/>
    </row>
    <row r="68" spans="2:12" s="8" customFormat="1" ht="24.95" hidden="1" customHeight="1" x14ac:dyDescent="0.2">
      <c r="B68" s="104"/>
      <c r="D68" s="105" t="s">
        <v>766</v>
      </c>
      <c r="E68" s="106"/>
      <c r="F68" s="106"/>
      <c r="G68" s="106"/>
      <c r="H68" s="106"/>
      <c r="I68" s="106"/>
      <c r="J68" s="107">
        <f>J135</f>
        <v>0</v>
      </c>
      <c r="L68" s="104"/>
    </row>
    <row r="69" spans="2:12" s="9" customFormat="1" ht="19.899999999999999" hidden="1" customHeight="1" x14ac:dyDescent="0.2">
      <c r="B69" s="108"/>
      <c r="D69" s="109" t="s">
        <v>767</v>
      </c>
      <c r="E69" s="110"/>
      <c r="F69" s="110"/>
      <c r="G69" s="110"/>
      <c r="H69" s="110"/>
      <c r="I69" s="110"/>
      <c r="J69" s="111">
        <f>J136</f>
        <v>0</v>
      </c>
      <c r="L69" s="108"/>
    </row>
    <row r="70" spans="2:12" s="1" customFormat="1" ht="21.75" hidden="1" customHeight="1" x14ac:dyDescent="0.2">
      <c r="B70" s="33"/>
      <c r="L70" s="33"/>
    </row>
    <row r="71" spans="2:12" s="1" customFormat="1" ht="6.95" hidden="1" customHeight="1" x14ac:dyDescent="0.2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2" spans="2:12" hidden="1" x14ac:dyDescent="0.2"/>
    <row r="73" spans="2:12" hidden="1" x14ac:dyDescent="0.2"/>
    <row r="74" spans="2:12" hidden="1" x14ac:dyDescent="0.2"/>
    <row r="75" spans="2:12" s="1" customFormat="1" ht="6.95" customHeight="1" x14ac:dyDescent="0.2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 x14ac:dyDescent="0.2">
      <c r="B76" s="33"/>
      <c r="C76" s="21" t="s">
        <v>173</v>
      </c>
      <c r="L76" s="33"/>
    </row>
    <row r="77" spans="2:12" s="1" customFormat="1" ht="6.95" customHeight="1" x14ac:dyDescent="0.2">
      <c r="B77" s="33"/>
      <c r="L77" s="33"/>
    </row>
    <row r="78" spans="2:12" s="1" customFormat="1" ht="12" customHeight="1" x14ac:dyDescent="0.2">
      <c r="B78" s="33"/>
      <c r="C78" s="27" t="s">
        <v>16</v>
      </c>
      <c r="L78" s="33"/>
    </row>
    <row r="79" spans="2:12" s="1" customFormat="1" ht="16.5" customHeight="1" x14ac:dyDescent="0.2">
      <c r="B79" s="33"/>
      <c r="E79" s="250" t="str">
        <f>E7</f>
        <v>Oprava PZS v úseku Rožďalovice - Nemyčeves</v>
      </c>
      <c r="F79" s="251"/>
      <c r="G79" s="251"/>
      <c r="H79" s="251"/>
      <c r="L79" s="33"/>
    </row>
    <row r="80" spans="2:12" ht="12" customHeight="1" x14ac:dyDescent="0.2">
      <c r="B80" s="20"/>
      <c r="C80" s="27" t="s">
        <v>152</v>
      </c>
      <c r="L80" s="20"/>
    </row>
    <row r="81" spans="2:65" s="1" customFormat="1" ht="16.5" customHeight="1" x14ac:dyDescent="0.2">
      <c r="B81" s="33"/>
      <c r="E81" s="250" t="s">
        <v>1291</v>
      </c>
      <c r="F81" s="249"/>
      <c r="G81" s="249"/>
      <c r="H81" s="249"/>
      <c r="L81" s="33"/>
    </row>
    <row r="82" spans="2:65" s="1" customFormat="1" ht="12" customHeight="1" x14ac:dyDescent="0.2">
      <c r="B82" s="33"/>
      <c r="C82" s="27" t="s">
        <v>154</v>
      </c>
      <c r="L82" s="33"/>
    </row>
    <row r="83" spans="2:65" s="1" customFormat="1" ht="16.5" customHeight="1" x14ac:dyDescent="0.2">
      <c r="B83" s="33"/>
      <c r="E83" s="246" t="str">
        <f>E11</f>
        <v>02 - Zemní práce</v>
      </c>
      <c r="F83" s="249"/>
      <c r="G83" s="249"/>
      <c r="H83" s="249"/>
      <c r="L83" s="33"/>
    </row>
    <row r="84" spans="2:65" s="1" customFormat="1" ht="6.95" customHeight="1" x14ac:dyDescent="0.2">
      <c r="B84" s="33"/>
      <c r="L84" s="33"/>
    </row>
    <row r="85" spans="2:65" s="1" customFormat="1" ht="12" customHeight="1" x14ac:dyDescent="0.2">
      <c r="B85" s="33"/>
      <c r="C85" s="27" t="s">
        <v>22</v>
      </c>
      <c r="F85" s="25" t="str">
        <f>F14</f>
        <v>PZS v km 28,925</v>
      </c>
      <c r="I85" s="27" t="s">
        <v>24</v>
      </c>
      <c r="J85" s="50" t="str">
        <f>IF(J14="","",J14)</f>
        <v>28. 2. 2023</v>
      </c>
      <c r="L85" s="33"/>
    </row>
    <row r="86" spans="2:65" s="1" customFormat="1" ht="6.95" customHeight="1" x14ac:dyDescent="0.2">
      <c r="B86" s="33"/>
      <c r="L86" s="33"/>
    </row>
    <row r="87" spans="2:65" s="1" customFormat="1" ht="15.2" customHeight="1" x14ac:dyDescent="0.2">
      <c r="B87" s="33"/>
      <c r="C87" s="27" t="s">
        <v>30</v>
      </c>
      <c r="F87" s="25" t="str">
        <f>E17</f>
        <v>Správa železnic, státní organizace</v>
      </c>
      <c r="I87" s="27" t="s">
        <v>38</v>
      </c>
      <c r="J87" s="31" t="str">
        <f>E23</f>
        <v>Signal Projekt s.r.o.</v>
      </c>
      <c r="L87" s="33"/>
    </row>
    <row r="88" spans="2:65" s="1" customFormat="1" ht="15.2" customHeight="1" x14ac:dyDescent="0.2">
      <c r="B88" s="33"/>
      <c r="C88" s="27" t="s">
        <v>36</v>
      </c>
      <c r="F88" s="25" t="str">
        <f>IF(E20="","",E20)</f>
        <v>Vyplň údaj</v>
      </c>
      <c r="I88" s="27" t="s">
        <v>42</v>
      </c>
      <c r="J88" s="31" t="str">
        <f>E26</f>
        <v>Signal Projekt s.r.o.</v>
      </c>
      <c r="L88" s="33"/>
    </row>
    <row r="89" spans="2:65" s="1" customFormat="1" ht="10.35" customHeight="1" x14ac:dyDescent="0.2">
      <c r="B89" s="33"/>
      <c r="L89" s="33"/>
    </row>
    <row r="90" spans="2:65" s="10" customFormat="1" ht="29.25" customHeight="1" x14ac:dyDescent="0.2">
      <c r="B90" s="112"/>
      <c r="C90" s="113" t="s">
        <v>174</v>
      </c>
      <c r="D90" s="114" t="s">
        <v>64</v>
      </c>
      <c r="E90" s="114" t="s">
        <v>60</v>
      </c>
      <c r="F90" s="114" t="s">
        <v>61</v>
      </c>
      <c r="G90" s="114" t="s">
        <v>175</v>
      </c>
      <c r="H90" s="114" t="s">
        <v>176</v>
      </c>
      <c r="I90" s="114" t="s">
        <v>177</v>
      </c>
      <c r="J90" s="114" t="s">
        <v>160</v>
      </c>
      <c r="K90" s="115" t="s">
        <v>178</v>
      </c>
      <c r="L90" s="112"/>
      <c r="M90" s="57" t="s">
        <v>35</v>
      </c>
      <c r="N90" s="58" t="s">
        <v>49</v>
      </c>
      <c r="O90" s="58" t="s">
        <v>179</v>
      </c>
      <c r="P90" s="58" t="s">
        <v>180</v>
      </c>
      <c r="Q90" s="58" t="s">
        <v>181</v>
      </c>
      <c r="R90" s="58" t="s">
        <v>182</v>
      </c>
      <c r="S90" s="58" t="s">
        <v>183</v>
      </c>
      <c r="T90" s="59" t="s">
        <v>184</v>
      </c>
    </row>
    <row r="91" spans="2:65" s="1" customFormat="1" ht="22.9" customHeight="1" x14ac:dyDescent="0.25">
      <c r="B91" s="33"/>
      <c r="C91" s="62" t="s">
        <v>185</v>
      </c>
      <c r="J91" s="116">
        <f>BK91</f>
        <v>0</v>
      </c>
      <c r="L91" s="33"/>
      <c r="M91" s="60"/>
      <c r="N91" s="51"/>
      <c r="O91" s="51"/>
      <c r="P91" s="117">
        <f>P92+P135</f>
        <v>0</v>
      </c>
      <c r="Q91" s="51"/>
      <c r="R91" s="117">
        <f>R92+R135</f>
        <v>11.600123999999999</v>
      </c>
      <c r="S91" s="51"/>
      <c r="T91" s="118">
        <f>T92+T135</f>
        <v>4.9000000000000004</v>
      </c>
      <c r="AT91" s="17" t="s">
        <v>78</v>
      </c>
      <c r="AU91" s="17" t="s">
        <v>161</v>
      </c>
      <c r="BK91" s="119">
        <f>BK92+BK135</f>
        <v>0</v>
      </c>
    </row>
    <row r="92" spans="2:65" s="11" customFormat="1" ht="25.9" customHeight="1" x14ac:dyDescent="0.2">
      <c r="B92" s="120"/>
      <c r="D92" s="121" t="s">
        <v>78</v>
      </c>
      <c r="E92" s="122" t="s">
        <v>768</v>
      </c>
      <c r="F92" s="122" t="s">
        <v>769</v>
      </c>
      <c r="I92" s="123"/>
      <c r="J92" s="124">
        <f>BK92</f>
        <v>0</v>
      </c>
      <c r="L92" s="120"/>
      <c r="M92" s="125"/>
      <c r="P92" s="126">
        <f>P93+P103+P110</f>
        <v>0</v>
      </c>
      <c r="R92" s="126">
        <f>R93+R103+R110</f>
        <v>11.600123999999999</v>
      </c>
      <c r="T92" s="127">
        <f>T93+T103+T110</f>
        <v>0</v>
      </c>
      <c r="AR92" s="121" t="s">
        <v>86</v>
      </c>
      <c r="AT92" s="128" t="s">
        <v>78</v>
      </c>
      <c r="AU92" s="128" t="s">
        <v>79</v>
      </c>
      <c r="AY92" s="121" t="s">
        <v>187</v>
      </c>
      <c r="BK92" s="129">
        <f>BK93+BK103+BK110</f>
        <v>0</v>
      </c>
    </row>
    <row r="93" spans="2:65" s="11" customFormat="1" ht="22.9" customHeight="1" x14ac:dyDescent="0.2">
      <c r="B93" s="120"/>
      <c r="D93" s="121" t="s">
        <v>78</v>
      </c>
      <c r="E93" s="174" t="s">
        <v>770</v>
      </c>
      <c r="F93" s="174" t="s">
        <v>771</v>
      </c>
      <c r="I93" s="123"/>
      <c r="J93" s="175">
        <f>BK93</f>
        <v>0</v>
      </c>
      <c r="L93" s="120"/>
      <c r="M93" s="125"/>
      <c r="P93" s="126">
        <f>SUM(P94:P102)</f>
        <v>0</v>
      </c>
      <c r="R93" s="126">
        <f>SUM(R94:R102)</f>
        <v>1.5409999999999997</v>
      </c>
      <c r="T93" s="127">
        <f>SUM(T94:T102)</f>
        <v>0</v>
      </c>
      <c r="AR93" s="121" t="s">
        <v>86</v>
      </c>
      <c r="AT93" s="128" t="s">
        <v>78</v>
      </c>
      <c r="AU93" s="128" t="s">
        <v>86</v>
      </c>
      <c r="AY93" s="121" t="s">
        <v>187</v>
      </c>
      <c r="BK93" s="129">
        <f>SUM(BK94:BK102)</f>
        <v>0</v>
      </c>
    </row>
    <row r="94" spans="2:65" s="1" customFormat="1" ht="16.5" customHeight="1" x14ac:dyDescent="0.2">
      <c r="B94" s="33"/>
      <c r="C94" s="164" t="s">
        <v>86</v>
      </c>
      <c r="D94" s="164" t="s">
        <v>213</v>
      </c>
      <c r="E94" s="165" t="s">
        <v>781</v>
      </c>
      <c r="F94" s="166" t="s">
        <v>782</v>
      </c>
      <c r="G94" s="167" t="s">
        <v>191</v>
      </c>
      <c r="H94" s="168">
        <v>70</v>
      </c>
      <c r="I94" s="169"/>
      <c r="J94" s="170">
        <f>ROUND(I94*H94,2)</f>
        <v>0</v>
      </c>
      <c r="K94" s="166" t="s">
        <v>774</v>
      </c>
      <c r="L94" s="171"/>
      <c r="M94" s="172" t="s">
        <v>35</v>
      </c>
      <c r="N94" s="173" t="s">
        <v>50</v>
      </c>
      <c r="P94" s="139">
        <f>O94*H94</f>
        <v>0</v>
      </c>
      <c r="Q94" s="139">
        <v>1E-4</v>
      </c>
      <c r="R94" s="139">
        <f>Q94*H94</f>
        <v>7.0000000000000001E-3</v>
      </c>
      <c r="S94" s="139">
        <v>0</v>
      </c>
      <c r="T94" s="140">
        <f>S94*H94</f>
        <v>0</v>
      </c>
      <c r="AR94" s="141" t="s">
        <v>216</v>
      </c>
      <c r="AT94" s="141" t="s">
        <v>213</v>
      </c>
      <c r="AU94" s="141" t="s">
        <v>88</v>
      </c>
      <c r="AY94" s="17" t="s">
        <v>187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7" t="s">
        <v>86</v>
      </c>
      <c r="BK94" s="142">
        <f>ROUND(I94*H94,2)</f>
        <v>0</v>
      </c>
      <c r="BL94" s="17" t="s">
        <v>217</v>
      </c>
      <c r="BM94" s="141" t="s">
        <v>1413</v>
      </c>
    </row>
    <row r="95" spans="2:65" s="1" customFormat="1" ht="19.5" x14ac:dyDescent="0.2">
      <c r="B95" s="33"/>
      <c r="D95" s="144" t="s">
        <v>298</v>
      </c>
      <c r="F95" s="176" t="s">
        <v>784</v>
      </c>
      <c r="I95" s="177"/>
      <c r="L95" s="33"/>
      <c r="M95" s="178"/>
      <c r="T95" s="54"/>
      <c r="AT95" s="17" t="s">
        <v>298</v>
      </c>
      <c r="AU95" s="17" t="s">
        <v>88</v>
      </c>
    </row>
    <row r="96" spans="2:65" s="1" customFormat="1" ht="16.5" customHeight="1" x14ac:dyDescent="0.2">
      <c r="B96" s="33"/>
      <c r="C96" s="164" t="s">
        <v>88</v>
      </c>
      <c r="D96" s="164" t="s">
        <v>213</v>
      </c>
      <c r="E96" s="165" t="s">
        <v>772</v>
      </c>
      <c r="F96" s="166" t="s">
        <v>773</v>
      </c>
      <c r="G96" s="167" t="s">
        <v>204</v>
      </c>
      <c r="H96" s="168">
        <v>13</v>
      </c>
      <c r="I96" s="169"/>
      <c r="J96" s="170">
        <f>ROUND(I96*H96,2)</f>
        <v>0</v>
      </c>
      <c r="K96" s="166" t="s">
        <v>774</v>
      </c>
      <c r="L96" s="171"/>
      <c r="M96" s="172" t="s">
        <v>35</v>
      </c>
      <c r="N96" s="173" t="s">
        <v>50</v>
      </c>
      <c r="P96" s="139">
        <f>O96*H96</f>
        <v>0</v>
      </c>
      <c r="Q96" s="139">
        <v>0.11799999999999999</v>
      </c>
      <c r="R96" s="139">
        <f>Q96*H96</f>
        <v>1.5339999999999998</v>
      </c>
      <c r="S96" s="139">
        <v>0</v>
      </c>
      <c r="T96" s="140">
        <f>S96*H96</f>
        <v>0</v>
      </c>
      <c r="AR96" s="141" t="s">
        <v>216</v>
      </c>
      <c r="AT96" s="141" t="s">
        <v>213</v>
      </c>
      <c r="AU96" s="141" t="s">
        <v>88</v>
      </c>
      <c r="AY96" s="17" t="s">
        <v>187</v>
      </c>
      <c r="BE96" s="142">
        <f>IF(N96="základní",J96,0)</f>
        <v>0</v>
      </c>
      <c r="BF96" s="142">
        <f>IF(N96="snížená",J96,0)</f>
        <v>0</v>
      </c>
      <c r="BG96" s="142">
        <f>IF(N96="zákl. přenesená",J96,0)</f>
        <v>0</v>
      </c>
      <c r="BH96" s="142">
        <f>IF(N96="sníž. přenesená",J96,0)</f>
        <v>0</v>
      </c>
      <c r="BI96" s="142">
        <f>IF(N96="nulová",J96,0)</f>
        <v>0</v>
      </c>
      <c r="BJ96" s="17" t="s">
        <v>86</v>
      </c>
      <c r="BK96" s="142">
        <f>ROUND(I96*H96,2)</f>
        <v>0</v>
      </c>
      <c r="BL96" s="17" t="s">
        <v>217</v>
      </c>
      <c r="BM96" s="141" t="s">
        <v>1414</v>
      </c>
    </row>
    <row r="97" spans="2:65" s="1" customFormat="1" ht="19.5" x14ac:dyDescent="0.2">
      <c r="B97" s="33"/>
      <c r="D97" s="144" t="s">
        <v>298</v>
      </c>
      <c r="F97" s="176" t="s">
        <v>776</v>
      </c>
      <c r="I97" s="177"/>
      <c r="L97" s="33"/>
      <c r="M97" s="178"/>
      <c r="T97" s="54"/>
      <c r="AT97" s="17" t="s">
        <v>298</v>
      </c>
      <c r="AU97" s="17" t="s">
        <v>88</v>
      </c>
    </row>
    <row r="98" spans="2:65" s="12" customFormat="1" x14ac:dyDescent="0.2">
      <c r="B98" s="143"/>
      <c r="D98" s="144" t="s">
        <v>195</v>
      </c>
      <c r="E98" s="145" t="s">
        <v>35</v>
      </c>
      <c r="F98" s="146" t="s">
        <v>777</v>
      </c>
      <c r="H98" s="145" t="s">
        <v>35</v>
      </c>
      <c r="I98" s="147"/>
      <c r="L98" s="143"/>
      <c r="M98" s="148"/>
      <c r="T98" s="149"/>
      <c r="AT98" s="145" t="s">
        <v>195</v>
      </c>
      <c r="AU98" s="145" t="s">
        <v>88</v>
      </c>
      <c r="AV98" s="12" t="s">
        <v>86</v>
      </c>
      <c r="AW98" s="12" t="s">
        <v>41</v>
      </c>
      <c r="AX98" s="12" t="s">
        <v>79</v>
      </c>
      <c r="AY98" s="145" t="s">
        <v>187</v>
      </c>
    </row>
    <row r="99" spans="2:65" s="13" customFormat="1" x14ac:dyDescent="0.2">
      <c r="B99" s="150"/>
      <c r="D99" s="144" t="s">
        <v>195</v>
      </c>
      <c r="E99" s="151" t="s">
        <v>35</v>
      </c>
      <c r="F99" s="152" t="s">
        <v>778</v>
      </c>
      <c r="H99" s="153">
        <v>12</v>
      </c>
      <c r="I99" s="154"/>
      <c r="L99" s="150"/>
      <c r="M99" s="155"/>
      <c r="T99" s="156"/>
      <c r="AT99" s="151" t="s">
        <v>195</v>
      </c>
      <c r="AU99" s="151" t="s">
        <v>88</v>
      </c>
      <c r="AV99" s="13" t="s">
        <v>88</v>
      </c>
      <c r="AW99" s="13" t="s">
        <v>41</v>
      </c>
      <c r="AX99" s="13" t="s">
        <v>79</v>
      </c>
      <c r="AY99" s="151" t="s">
        <v>187</v>
      </c>
    </row>
    <row r="100" spans="2:65" s="12" customFormat="1" x14ac:dyDescent="0.2">
      <c r="B100" s="143"/>
      <c r="D100" s="144" t="s">
        <v>195</v>
      </c>
      <c r="E100" s="145" t="s">
        <v>35</v>
      </c>
      <c r="F100" s="146" t="s">
        <v>779</v>
      </c>
      <c r="H100" s="145" t="s">
        <v>35</v>
      </c>
      <c r="I100" s="147"/>
      <c r="L100" s="143"/>
      <c r="M100" s="148"/>
      <c r="T100" s="149"/>
      <c r="AT100" s="145" t="s">
        <v>195</v>
      </c>
      <c r="AU100" s="145" t="s">
        <v>88</v>
      </c>
      <c r="AV100" s="12" t="s">
        <v>86</v>
      </c>
      <c r="AW100" s="12" t="s">
        <v>41</v>
      </c>
      <c r="AX100" s="12" t="s">
        <v>79</v>
      </c>
      <c r="AY100" s="145" t="s">
        <v>187</v>
      </c>
    </row>
    <row r="101" spans="2:65" s="13" customFormat="1" x14ac:dyDescent="0.2">
      <c r="B101" s="150"/>
      <c r="D101" s="144" t="s">
        <v>195</v>
      </c>
      <c r="E101" s="151" t="s">
        <v>35</v>
      </c>
      <c r="F101" s="152" t="s">
        <v>86</v>
      </c>
      <c r="H101" s="153">
        <v>1</v>
      </c>
      <c r="I101" s="154"/>
      <c r="L101" s="150"/>
      <c r="M101" s="155"/>
      <c r="T101" s="156"/>
      <c r="AT101" s="151" t="s">
        <v>195</v>
      </c>
      <c r="AU101" s="151" t="s">
        <v>88</v>
      </c>
      <c r="AV101" s="13" t="s">
        <v>88</v>
      </c>
      <c r="AW101" s="13" t="s">
        <v>41</v>
      </c>
      <c r="AX101" s="13" t="s">
        <v>79</v>
      </c>
      <c r="AY101" s="151" t="s">
        <v>187</v>
      </c>
    </row>
    <row r="102" spans="2:65" s="14" customFormat="1" x14ac:dyDescent="0.2">
      <c r="B102" s="157"/>
      <c r="D102" s="144" t="s">
        <v>195</v>
      </c>
      <c r="E102" s="158" t="s">
        <v>35</v>
      </c>
      <c r="F102" s="159" t="s">
        <v>201</v>
      </c>
      <c r="H102" s="160">
        <v>13</v>
      </c>
      <c r="I102" s="161"/>
      <c r="L102" s="157"/>
      <c r="M102" s="162"/>
      <c r="T102" s="163"/>
      <c r="AT102" s="158" t="s">
        <v>195</v>
      </c>
      <c r="AU102" s="158" t="s">
        <v>88</v>
      </c>
      <c r="AV102" s="14" t="s">
        <v>193</v>
      </c>
      <c r="AW102" s="14" t="s">
        <v>41</v>
      </c>
      <c r="AX102" s="14" t="s">
        <v>86</v>
      </c>
      <c r="AY102" s="158" t="s">
        <v>187</v>
      </c>
    </row>
    <row r="103" spans="2:65" s="11" customFormat="1" ht="22.9" customHeight="1" x14ac:dyDescent="0.2">
      <c r="B103" s="120"/>
      <c r="D103" s="121" t="s">
        <v>78</v>
      </c>
      <c r="E103" s="174" t="s">
        <v>86</v>
      </c>
      <c r="F103" s="174" t="s">
        <v>95</v>
      </c>
      <c r="I103" s="123"/>
      <c r="J103" s="175">
        <f>BK103</f>
        <v>0</v>
      </c>
      <c r="L103" s="120"/>
      <c r="M103" s="125"/>
      <c r="P103" s="126">
        <f>SUM(P104:P109)</f>
        <v>0</v>
      </c>
      <c r="R103" s="126">
        <f>SUM(R104:R109)</f>
        <v>0.126</v>
      </c>
      <c r="T103" s="127">
        <f>SUM(T104:T109)</f>
        <v>0</v>
      </c>
      <c r="AR103" s="121" t="s">
        <v>86</v>
      </c>
      <c r="AT103" s="128" t="s">
        <v>78</v>
      </c>
      <c r="AU103" s="128" t="s">
        <v>86</v>
      </c>
      <c r="AY103" s="121" t="s">
        <v>187</v>
      </c>
      <c r="BK103" s="129">
        <f>SUM(BK104:BK109)</f>
        <v>0</v>
      </c>
    </row>
    <row r="104" spans="2:65" s="1" customFormat="1" ht="24.2" customHeight="1" x14ac:dyDescent="0.2">
      <c r="B104" s="33"/>
      <c r="C104" s="130" t="s">
        <v>207</v>
      </c>
      <c r="D104" s="130" t="s">
        <v>188</v>
      </c>
      <c r="E104" s="131" t="s">
        <v>785</v>
      </c>
      <c r="F104" s="132" t="s">
        <v>786</v>
      </c>
      <c r="G104" s="133" t="s">
        <v>191</v>
      </c>
      <c r="H104" s="134">
        <v>35</v>
      </c>
      <c r="I104" s="135"/>
      <c r="J104" s="136">
        <f>ROUND(I104*H104,2)</f>
        <v>0</v>
      </c>
      <c r="K104" s="132" t="s">
        <v>774</v>
      </c>
      <c r="L104" s="33"/>
      <c r="M104" s="137" t="s">
        <v>35</v>
      </c>
      <c r="N104" s="138" t="s">
        <v>50</v>
      </c>
      <c r="P104" s="139">
        <f>O104*H104</f>
        <v>0</v>
      </c>
      <c r="Q104" s="139">
        <v>3.5999999999999999E-3</v>
      </c>
      <c r="R104" s="139">
        <f>Q104*H104</f>
        <v>0.126</v>
      </c>
      <c r="S104" s="139">
        <v>0</v>
      </c>
      <c r="T104" s="140">
        <f>S104*H104</f>
        <v>0</v>
      </c>
      <c r="AR104" s="141" t="s">
        <v>193</v>
      </c>
      <c r="AT104" s="141" t="s">
        <v>188</v>
      </c>
      <c r="AU104" s="141" t="s">
        <v>88</v>
      </c>
      <c r="AY104" s="17" t="s">
        <v>187</v>
      </c>
      <c r="BE104" s="142">
        <f>IF(N104="základní",J104,0)</f>
        <v>0</v>
      </c>
      <c r="BF104" s="142">
        <f>IF(N104="snížená",J104,0)</f>
        <v>0</v>
      </c>
      <c r="BG104" s="142">
        <f>IF(N104="zákl. přenesená",J104,0)</f>
        <v>0</v>
      </c>
      <c r="BH104" s="142">
        <f>IF(N104="sníž. přenesená",J104,0)</f>
        <v>0</v>
      </c>
      <c r="BI104" s="142">
        <f>IF(N104="nulová",J104,0)</f>
        <v>0</v>
      </c>
      <c r="BJ104" s="17" t="s">
        <v>86</v>
      </c>
      <c r="BK104" s="142">
        <f>ROUND(I104*H104,2)</f>
        <v>0</v>
      </c>
      <c r="BL104" s="17" t="s">
        <v>193</v>
      </c>
      <c r="BM104" s="141" t="s">
        <v>1415</v>
      </c>
    </row>
    <row r="105" spans="2:65" s="1" customFormat="1" x14ac:dyDescent="0.2">
      <c r="B105" s="33"/>
      <c r="D105" s="184" t="s">
        <v>788</v>
      </c>
      <c r="F105" s="185" t="s">
        <v>789</v>
      </c>
      <c r="I105" s="177"/>
      <c r="L105" s="33"/>
      <c r="M105" s="178"/>
      <c r="T105" s="54"/>
      <c r="AT105" s="17" t="s">
        <v>788</v>
      </c>
      <c r="AU105" s="17" t="s">
        <v>88</v>
      </c>
    </row>
    <row r="106" spans="2:65" s="12" customFormat="1" x14ac:dyDescent="0.2">
      <c r="B106" s="143"/>
      <c r="D106" s="144" t="s">
        <v>195</v>
      </c>
      <c r="E106" s="145" t="s">
        <v>35</v>
      </c>
      <c r="F106" s="146" t="s">
        <v>304</v>
      </c>
      <c r="H106" s="145" t="s">
        <v>35</v>
      </c>
      <c r="I106" s="147"/>
      <c r="L106" s="143"/>
      <c r="M106" s="148"/>
      <c r="T106" s="149"/>
      <c r="AT106" s="145" t="s">
        <v>195</v>
      </c>
      <c r="AU106" s="145" t="s">
        <v>88</v>
      </c>
      <c r="AV106" s="12" t="s">
        <v>86</v>
      </c>
      <c r="AW106" s="12" t="s">
        <v>41</v>
      </c>
      <c r="AX106" s="12" t="s">
        <v>79</v>
      </c>
      <c r="AY106" s="145" t="s">
        <v>187</v>
      </c>
    </row>
    <row r="107" spans="2:65" s="13" customFormat="1" x14ac:dyDescent="0.2">
      <c r="B107" s="150"/>
      <c r="D107" s="144" t="s">
        <v>195</v>
      </c>
      <c r="E107" s="151" t="s">
        <v>35</v>
      </c>
      <c r="F107" s="152" t="s">
        <v>1069</v>
      </c>
      <c r="H107" s="153">
        <v>14</v>
      </c>
      <c r="I107" s="154"/>
      <c r="L107" s="150"/>
      <c r="M107" s="155"/>
      <c r="T107" s="156"/>
      <c r="AT107" s="151" t="s">
        <v>195</v>
      </c>
      <c r="AU107" s="151" t="s">
        <v>88</v>
      </c>
      <c r="AV107" s="13" t="s">
        <v>88</v>
      </c>
      <c r="AW107" s="13" t="s">
        <v>41</v>
      </c>
      <c r="AX107" s="13" t="s">
        <v>79</v>
      </c>
      <c r="AY107" s="151" t="s">
        <v>187</v>
      </c>
    </row>
    <row r="108" spans="2:65" s="13" customFormat="1" x14ac:dyDescent="0.2">
      <c r="B108" s="150"/>
      <c r="D108" s="144" t="s">
        <v>195</v>
      </c>
      <c r="E108" s="151" t="s">
        <v>35</v>
      </c>
      <c r="F108" s="152" t="s">
        <v>1416</v>
      </c>
      <c r="H108" s="153">
        <v>21</v>
      </c>
      <c r="I108" s="154"/>
      <c r="L108" s="150"/>
      <c r="M108" s="155"/>
      <c r="T108" s="156"/>
      <c r="AT108" s="151" t="s">
        <v>195</v>
      </c>
      <c r="AU108" s="151" t="s">
        <v>88</v>
      </c>
      <c r="AV108" s="13" t="s">
        <v>88</v>
      </c>
      <c r="AW108" s="13" t="s">
        <v>41</v>
      </c>
      <c r="AX108" s="13" t="s">
        <v>79</v>
      </c>
      <c r="AY108" s="151" t="s">
        <v>187</v>
      </c>
    </row>
    <row r="109" spans="2:65" s="14" customFormat="1" x14ac:dyDescent="0.2">
      <c r="B109" s="157"/>
      <c r="D109" s="144" t="s">
        <v>195</v>
      </c>
      <c r="E109" s="158" t="s">
        <v>35</v>
      </c>
      <c r="F109" s="159" t="s">
        <v>201</v>
      </c>
      <c r="H109" s="160">
        <v>35</v>
      </c>
      <c r="I109" s="161"/>
      <c r="L109" s="157"/>
      <c r="M109" s="162"/>
      <c r="T109" s="163"/>
      <c r="AT109" s="158" t="s">
        <v>195</v>
      </c>
      <c r="AU109" s="158" t="s">
        <v>88</v>
      </c>
      <c r="AV109" s="14" t="s">
        <v>193</v>
      </c>
      <c r="AW109" s="14" t="s">
        <v>41</v>
      </c>
      <c r="AX109" s="14" t="s">
        <v>86</v>
      </c>
      <c r="AY109" s="158" t="s">
        <v>187</v>
      </c>
    </row>
    <row r="110" spans="2:65" s="11" customFormat="1" ht="22.9" customHeight="1" x14ac:dyDescent="0.2">
      <c r="B110" s="120"/>
      <c r="D110" s="121" t="s">
        <v>78</v>
      </c>
      <c r="E110" s="174" t="s">
        <v>88</v>
      </c>
      <c r="F110" s="174" t="s">
        <v>792</v>
      </c>
      <c r="I110" s="123"/>
      <c r="J110" s="175">
        <f>BK110</f>
        <v>0</v>
      </c>
      <c r="L110" s="120"/>
      <c r="M110" s="125"/>
      <c r="P110" s="126">
        <f>SUM(P111:P134)</f>
        <v>0</v>
      </c>
      <c r="R110" s="126">
        <f>SUM(R111:R134)</f>
        <v>9.9331239999999994</v>
      </c>
      <c r="T110" s="127">
        <f>SUM(T111:T134)</f>
        <v>0</v>
      </c>
      <c r="AR110" s="121" t="s">
        <v>86</v>
      </c>
      <c r="AT110" s="128" t="s">
        <v>78</v>
      </c>
      <c r="AU110" s="128" t="s">
        <v>86</v>
      </c>
      <c r="AY110" s="121" t="s">
        <v>187</v>
      </c>
      <c r="BK110" s="129">
        <f>SUM(BK111:BK134)</f>
        <v>0</v>
      </c>
    </row>
    <row r="111" spans="2:65" s="1" customFormat="1" ht="16.5" customHeight="1" x14ac:dyDescent="0.2">
      <c r="B111" s="33"/>
      <c r="C111" s="164" t="s">
        <v>193</v>
      </c>
      <c r="D111" s="164" t="s">
        <v>213</v>
      </c>
      <c r="E111" s="165" t="s">
        <v>793</v>
      </c>
      <c r="F111" s="166" t="s">
        <v>794</v>
      </c>
      <c r="G111" s="167" t="s">
        <v>795</v>
      </c>
      <c r="H111" s="168">
        <v>4.4999999999999998E-2</v>
      </c>
      <c r="I111" s="169"/>
      <c r="J111" s="170">
        <f>ROUND(I111*H111,2)</f>
        <v>0</v>
      </c>
      <c r="K111" s="166" t="s">
        <v>774</v>
      </c>
      <c r="L111" s="171"/>
      <c r="M111" s="172" t="s">
        <v>35</v>
      </c>
      <c r="N111" s="173" t="s">
        <v>50</v>
      </c>
      <c r="P111" s="139">
        <f>O111*H111</f>
        <v>0</v>
      </c>
      <c r="Q111" s="139">
        <v>1</v>
      </c>
      <c r="R111" s="139">
        <f>Q111*H111</f>
        <v>4.4999999999999998E-2</v>
      </c>
      <c r="S111" s="139">
        <v>0</v>
      </c>
      <c r="T111" s="140">
        <f>S111*H111</f>
        <v>0</v>
      </c>
      <c r="AR111" s="141" t="s">
        <v>395</v>
      </c>
      <c r="AT111" s="141" t="s">
        <v>213</v>
      </c>
      <c r="AU111" s="141" t="s">
        <v>88</v>
      </c>
      <c r="AY111" s="17" t="s">
        <v>187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7" t="s">
        <v>86</v>
      </c>
      <c r="BK111" s="142">
        <f>ROUND(I111*H111,2)</f>
        <v>0</v>
      </c>
      <c r="BL111" s="17" t="s">
        <v>395</v>
      </c>
      <c r="BM111" s="141" t="s">
        <v>1417</v>
      </c>
    </row>
    <row r="112" spans="2:65" s="12" customFormat="1" x14ac:dyDescent="0.2">
      <c r="B112" s="143"/>
      <c r="D112" s="144" t="s">
        <v>195</v>
      </c>
      <c r="E112" s="145" t="s">
        <v>35</v>
      </c>
      <c r="F112" s="146" t="s">
        <v>797</v>
      </c>
      <c r="H112" s="145" t="s">
        <v>35</v>
      </c>
      <c r="I112" s="147"/>
      <c r="L112" s="143"/>
      <c r="M112" s="148"/>
      <c r="T112" s="149"/>
      <c r="AT112" s="145" t="s">
        <v>195</v>
      </c>
      <c r="AU112" s="145" t="s">
        <v>88</v>
      </c>
      <c r="AV112" s="12" t="s">
        <v>86</v>
      </c>
      <c r="AW112" s="12" t="s">
        <v>41</v>
      </c>
      <c r="AX112" s="12" t="s">
        <v>79</v>
      </c>
      <c r="AY112" s="145" t="s">
        <v>187</v>
      </c>
    </row>
    <row r="113" spans="2:65" s="12" customFormat="1" x14ac:dyDescent="0.2">
      <c r="B113" s="143"/>
      <c r="D113" s="144" t="s">
        <v>195</v>
      </c>
      <c r="E113" s="145" t="s">
        <v>35</v>
      </c>
      <c r="F113" s="146" t="s">
        <v>798</v>
      </c>
      <c r="H113" s="145" t="s">
        <v>35</v>
      </c>
      <c r="I113" s="147"/>
      <c r="L113" s="143"/>
      <c r="M113" s="148"/>
      <c r="T113" s="149"/>
      <c r="AT113" s="145" t="s">
        <v>195</v>
      </c>
      <c r="AU113" s="145" t="s">
        <v>88</v>
      </c>
      <c r="AV113" s="12" t="s">
        <v>86</v>
      </c>
      <c r="AW113" s="12" t="s">
        <v>41</v>
      </c>
      <c r="AX113" s="12" t="s">
        <v>79</v>
      </c>
      <c r="AY113" s="145" t="s">
        <v>187</v>
      </c>
    </row>
    <row r="114" spans="2:65" s="13" customFormat="1" x14ac:dyDescent="0.2">
      <c r="B114" s="150"/>
      <c r="D114" s="144" t="s">
        <v>195</v>
      </c>
      <c r="E114" s="151" t="s">
        <v>35</v>
      </c>
      <c r="F114" s="152" t="s">
        <v>799</v>
      </c>
      <c r="H114" s="153">
        <v>4.4999999999999998E-2</v>
      </c>
      <c r="I114" s="154"/>
      <c r="L114" s="150"/>
      <c r="M114" s="155"/>
      <c r="T114" s="156"/>
      <c r="AT114" s="151" t="s">
        <v>195</v>
      </c>
      <c r="AU114" s="151" t="s">
        <v>88</v>
      </c>
      <c r="AV114" s="13" t="s">
        <v>88</v>
      </c>
      <c r="AW114" s="13" t="s">
        <v>41</v>
      </c>
      <c r="AX114" s="13" t="s">
        <v>79</v>
      </c>
      <c r="AY114" s="151" t="s">
        <v>187</v>
      </c>
    </row>
    <row r="115" spans="2:65" s="14" customFormat="1" x14ac:dyDescent="0.2">
      <c r="B115" s="157"/>
      <c r="D115" s="144" t="s">
        <v>195</v>
      </c>
      <c r="E115" s="158" t="s">
        <v>35</v>
      </c>
      <c r="F115" s="159" t="s">
        <v>201</v>
      </c>
      <c r="H115" s="160">
        <v>4.4999999999999998E-2</v>
      </c>
      <c r="I115" s="161"/>
      <c r="L115" s="157"/>
      <c r="M115" s="162"/>
      <c r="T115" s="163"/>
      <c r="AT115" s="158" t="s">
        <v>195</v>
      </c>
      <c r="AU115" s="158" t="s">
        <v>88</v>
      </c>
      <c r="AV115" s="14" t="s">
        <v>193</v>
      </c>
      <c r="AW115" s="14" t="s">
        <v>41</v>
      </c>
      <c r="AX115" s="14" t="s">
        <v>86</v>
      </c>
      <c r="AY115" s="158" t="s">
        <v>187</v>
      </c>
    </row>
    <row r="116" spans="2:65" s="1" customFormat="1" ht="24.2" customHeight="1" x14ac:dyDescent="0.2">
      <c r="B116" s="33"/>
      <c r="C116" s="130" t="s">
        <v>219</v>
      </c>
      <c r="D116" s="130" t="s">
        <v>188</v>
      </c>
      <c r="E116" s="131" t="s">
        <v>800</v>
      </c>
      <c r="F116" s="132" t="s">
        <v>801</v>
      </c>
      <c r="G116" s="133" t="s">
        <v>204</v>
      </c>
      <c r="H116" s="134">
        <v>4</v>
      </c>
      <c r="I116" s="135"/>
      <c r="J116" s="136">
        <f>ROUND(I116*H116,2)</f>
        <v>0</v>
      </c>
      <c r="K116" s="132" t="s">
        <v>774</v>
      </c>
      <c r="L116" s="33"/>
      <c r="M116" s="137" t="s">
        <v>35</v>
      </c>
      <c r="N116" s="138" t="s">
        <v>50</v>
      </c>
      <c r="P116" s="139">
        <f>O116*H116</f>
        <v>0</v>
      </c>
      <c r="Q116" s="139">
        <v>9.2759999999999995E-2</v>
      </c>
      <c r="R116" s="139">
        <f>Q116*H116</f>
        <v>0.37103999999999998</v>
      </c>
      <c r="S116" s="139">
        <v>0</v>
      </c>
      <c r="T116" s="140">
        <f>S116*H116</f>
        <v>0</v>
      </c>
      <c r="AR116" s="141" t="s">
        <v>193</v>
      </c>
      <c r="AT116" s="141" t="s">
        <v>188</v>
      </c>
      <c r="AU116" s="141" t="s">
        <v>88</v>
      </c>
      <c r="AY116" s="17" t="s">
        <v>187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7" t="s">
        <v>86</v>
      </c>
      <c r="BK116" s="142">
        <f>ROUND(I116*H116,2)</f>
        <v>0</v>
      </c>
      <c r="BL116" s="17" t="s">
        <v>193</v>
      </c>
      <c r="BM116" s="141" t="s">
        <v>1418</v>
      </c>
    </row>
    <row r="117" spans="2:65" s="1" customFormat="1" x14ac:dyDescent="0.2">
      <c r="B117" s="33"/>
      <c r="D117" s="184" t="s">
        <v>788</v>
      </c>
      <c r="F117" s="185" t="s">
        <v>803</v>
      </c>
      <c r="I117" s="177"/>
      <c r="L117" s="33"/>
      <c r="M117" s="178"/>
      <c r="T117" s="54"/>
      <c r="AT117" s="17" t="s">
        <v>788</v>
      </c>
      <c r="AU117" s="17" t="s">
        <v>88</v>
      </c>
    </row>
    <row r="118" spans="2:65" s="1" customFormat="1" ht="16.5" customHeight="1" x14ac:dyDescent="0.2">
      <c r="B118" s="33"/>
      <c r="C118" s="164" t="s">
        <v>223</v>
      </c>
      <c r="D118" s="164" t="s">
        <v>213</v>
      </c>
      <c r="E118" s="165" t="s">
        <v>804</v>
      </c>
      <c r="F118" s="166" t="s">
        <v>805</v>
      </c>
      <c r="G118" s="167" t="s">
        <v>806</v>
      </c>
      <c r="H118" s="168">
        <v>0.52600000000000002</v>
      </c>
      <c r="I118" s="169"/>
      <c r="J118" s="170">
        <f>ROUND(I118*H118,2)</f>
        <v>0</v>
      </c>
      <c r="K118" s="166" t="s">
        <v>774</v>
      </c>
      <c r="L118" s="171"/>
      <c r="M118" s="172" t="s">
        <v>35</v>
      </c>
      <c r="N118" s="173" t="s">
        <v>50</v>
      </c>
      <c r="P118" s="139">
        <f>O118*H118</f>
        <v>0</v>
      </c>
      <c r="Q118" s="139">
        <v>2.234</v>
      </c>
      <c r="R118" s="139">
        <f>Q118*H118</f>
        <v>1.175084</v>
      </c>
      <c r="S118" s="139">
        <v>0</v>
      </c>
      <c r="T118" s="140">
        <f>S118*H118</f>
        <v>0</v>
      </c>
      <c r="AR118" s="141" t="s">
        <v>216</v>
      </c>
      <c r="AT118" s="141" t="s">
        <v>213</v>
      </c>
      <c r="AU118" s="141" t="s">
        <v>88</v>
      </c>
      <c r="AY118" s="17" t="s">
        <v>187</v>
      </c>
      <c r="BE118" s="142">
        <f>IF(N118="základní",J118,0)</f>
        <v>0</v>
      </c>
      <c r="BF118" s="142">
        <f>IF(N118="snížená",J118,0)</f>
        <v>0</v>
      </c>
      <c r="BG118" s="142">
        <f>IF(N118="zákl. přenesená",J118,0)</f>
        <v>0</v>
      </c>
      <c r="BH118" s="142">
        <f>IF(N118="sníž. přenesená",J118,0)</f>
        <v>0</v>
      </c>
      <c r="BI118" s="142">
        <f>IF(N118="nulová",J118,0)</f>
        <v>0</v>
      </c>
      <c r="BJ118" s="17" t="s">
        <v>86</v>
      </c>
      <c r="BK118" s="142">
        <f>ROUND(I118*H118,2)</f>
        <v>0</v>
      </c>
      <c r="BL118" s="17" t="s">
        <v>217</v>
      </c>
      <c r="BM118" s="141" t="s">
        <v>1419</v>
      </c>
    </row>
    <row r="119" spans="2:65" s="12" customFormat="1" x14ac:dyDescent="0.2">
      <c r="B119" s="143"/>
      <c r="D119" s="144" t="s">
        <v>195</v>
      </c>
      <c r="E119" s="145" t="s">
        <v>35</v>
      </c>
      <c r="F119" s="146" t="s">
        <v>808</v>
      </c>
      <c r="H119" s="145" t="s">
        <v>35</v>
      </c>
      <c r="I119" s="147"/>
      <c r="L119" s="143"/>
      <c r="M119" s="148"/>
      <c r="T119" s="149"/>
      <c r="AT119" s="145" t="s">
        <v>195</v>
      </c>
      <c r="AU119" s="145" t="s">
        <v>88</v>
      </c>
      <c r="AV119" s="12" t="s">
        <v>86</v>
      </c>
      <c r="AW119" s="12" t="s">
        <v>41</v>
      </c>
      <c r="AX119" s="12" t="s">
        <v>79</v>
      </c>
      <c r="AY119" s="145" t="s">
        <v>187</v>
      </c>
    </row>
    <row r="120" spans="2:65" s="12" customFormat="1" x14ac:dyDescent="0.2">
      <c r="B120" s="143"/>
      <c r="D120" s="144" t="s">
        <v>195</v>
      </c>
      <c r="E120" s="145" t="s">
        <v>35</v>
      </c>
      <c r="F120" s="146" t="s">
        <v>809</v>
      </c>
      <c r="H120" s="145" t="s">
        <v>35</v>
      </c>
      <c r="I120" s="147"/>
      <c r="L120" s="143"/>
      <c r="M120" s="148"/>
      <c r="T120" s="149"/>
      <c r="AT120" s="145" t="s">
        <v>195</v>
      </c>
      <c r="AU120" s="145" t="s">
        <v>88</v>
      </c>
      <c r="AV120" s="12" t="s">
        <v>86</v>
      </c>
      <c r="AW120" s="12" t="s">
        <v>41</v>
      </c>
      <c r="AX120" s="12" t="s">
        <v>79</v>
      </c>
      <c r="AY120" s="145" t="s">
        <v>187</v>
      </c>
    </row>
    <row r="121" spans="2:65" s="13" customFormat="1" x14ac:dyDescent="0.2">
      <c r="B121" s="150"/>
      <c r="D121" s="144" t="s">
        <v>195</v>
      </c>
      <c r="E121" s="151" t="s">
        <v>35</v>
      </c>
      <c r="F121" s="152" t="s">
        <v>810</v>
      </c>
      <c r="H121" s="153">
        <v>0.52600000000000002</v>
      </c>
      <c r="I121" s="154"/>
      <c r="L121" s="150"/>
      <c r="M121" s="155"/>
      <c r="T121" s="156"/>
      <c r="AT121" s="151" t="s">
        <v>195</v>
      </c>
      <c r="AU121" s="151" t="s">
        <v>88</v>
      </c>
      <c r="AV121" s="13" t="s">
        <v>88</v>
      </c>
      <c r="AW121" s="13" t="s">
        <v>41</v>
      </c>
      <c r="AX121" s="13" t="s">
        <v>79</v>
      </c>
      <c r="AY121" s="151" t="s">
        <v>187</v>
      </c>
    </row>
    <row r="122" spans="2:65" s="14" customFormat="1" x14ac:dyDescent="0.2">
      <c r="B122" s="157"/>
      <c r="D122" s="144" t="s">
        <v>195</v>
      </c>
      <c r="E122" s="158" t="s">
        <v>35</v>
      </c>
      <c r="F122" s="159" t="s">
        <v>201</v>
      </c>
      <c r="H122" s="160">
        <v>0.52600000000000002</v>
      </c>
      <c r="I122" s="161"/>
      <c r="L122" s="157"/>
      <c r="M122" s="162"/>
      <c r="T122" s="163"/>
      <c r="AT122" s="158" t="s">
        <v>195</v>
      </c>
      <c r="AU122" s="158" t="s">
        <v>88</v>
      </c>
      <c r="AV122" s="14" t="s">
        <v>193</v>
      </c>
      <c r="AW122" s="14" t="s">
        <v>41</v>
      </c>
      <c r="AX122" s="14" t="s">
        <v>86</v>
      </c>
      <c r="AY122" s="158" t="s">
        <v>187</v>
      </c>
    </row>
    <row r="123" spans="2:65" s="1" customFormat="1" ht="16.5" customHeight="1" x14ac:dyDescent="0.2">
      <c r="B123" s="33"/>
      <c r="C123" s="164" t="s">
        <v>227</v>
      </c>
      <c r="D123" s="164" t="s">
        <v>213</v>
      </c>
      <c r="E123" s="165" t="s">
        <v>811</v>
      </c>
      <c r="F123" s="166" t="s">
        <v>812</v>
      </c>
      <c r="G123" s="167" t="s">
        <v>204</v>
      </c>
      <c r="H123" s="168">
        <v>80</v>
      </c>
      <c r="I123" s="169"/>
      <c r="J123" s="170">
        <f>ROUND(I123*H123,2)</f>
        <v>0</v>
      </c>
      <c r="K123" s="166" t="s">
        <v>774</v>
      </c>
      <c r="L123" s="171"/>
      <c r="M123" s="172" t="s">
        <v>35</v>
      </c>
      <c r="N123" s="173" t="s">
        <v>50</v>
      </c>
      <c r="P123" s="139">
        <f>O123*H123</f>
        <v>0</v>
      </c>
      <c r="Q123" s="139">
        <v>2.1499999999999998E-2</v>
      </c>
      <c r="R123" s="139">
        <f>Q123*H123</f>
        <v>1.7199999999999998</v>
      </c>
      <c r="S123" s="139">
        <v>0</v>
      </c>
      <c r="T123" s="140">
        <f>S123*H123</f>
        <v>0</v>
      </c>
      <c r="AR123" s="141" t="s">
        <v>216</v>
      </c>
      <c r="AT123" s="141" t="s">
        <v>213</v>
      </c>
      <c r="AU123" s="141" t="s">
        <v>88</v>
      </c>
      <c r="AY123" s="17" t="s">
        <v>187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7" t="s">
        <v>86</v>
      </c>
      <c r="BK123" s="142">
        <f>ROUND(I123*H123,2)</f>
        <v>0</v>
      </c>
      <c r="BL123" s="17" t="s">
        <v>217</v>
      </c>
      <c r="BM123" s="141" t="s">
        <v>1420</v>
      </c>
    </row>
    <row r="124" spans="2:65" s="12" customFormat="1" x14ac:dyDescent="0.2">
      <c r="B124" s="143"/>
      <c r="D124" s="144" t="s">
        <v>195</v>
      </c>
      <c r="E124" s="145" t="s">
        <v>35</v>
      </c>
      <c r="F124" s="146" t="s">
        <v>814</v>
      </c>
      <c r="H124" s="145" t="s">
        <v>35</v>
      </c>
      <c r="I124" s="147"/>
      <c r="L124" s="143"/>
      <c r="M124" s="148"/>
      <c r="T124" s="149"/>
      <c r="AT124" s="145" t="s">
        <v>195</v>
      </c>
      <c r="AU124" s="145" t="s">
        <v>88</v>
      </c>
      <c r="AV124" s="12" t="s">
        <v>86</v>
      </c>
      <c r="AW124" s="12" t="s">
        <v>41</v>
      </c>
      <c r="AX124" s="12" t="s">
        <v>79</v>
      </c>
      <c r="AY124" s="145" t="s">
        <v>187</v>
      </c>
    </row>
    <row r="125" spans="2:65" s="12" customFormat="1" x14ac:dyDescent="0.2">
      <c r="B125" s="143"/>
      <c r="D125" s="144" t="s">
        <v>195</v>
      </c>
      <c r="E125" s="145" t="s">
        <v>35</v>
      </c>
      <c r="F125" s="146" t="s">
        <v>815</v>
      </c>
      <c r="H125" s="145" t="s">
        <v>35</v>
      </c>
      <c r="I125" s="147"/>
      <c r="L125" s="143"/>
      <c r="M125" s="148"/>
      <c r="T125" s="149"/>
      <c r="AT125" s="145" t="s">
        <v>195</v>
      </c>
      <c r="AU125" s="145" t="s">
        <v>88</v>
      </c>
      <c r="AV125" s="12" t="s">
        <v>86</v>
      </c>
      <c r="AW125" s="12" t="s">
        <v>41</v>
      </c>
      <c r="AX125" s="12" t="s">
        <v>79</v>
      </c>
      <c r="AY125" s="145" t="s">
        <v>187</v>
      </c>
    </row>
    <row r="126" spans="2:65" s="13" customFormat="1" x14ac:dyDescent="0.2">
      <c r="B126" s="150"/>
      <c r="D126" s="144" t="s">
        <v>195</v>
      </c>
      <c r="E126" s="151" t="s">
        <v>35</v>
      </c>
      <c r="F126" s="152" t="s">
        <v>816</v>
      </c>
      <c r="H126" s="153">
        <v>80</v>
      </c>
      <c r="I126" s="154"/>
      <c r="L126" s="150"/>
      <c r="M126" s="155"/>
      <c r="T126" s="156"/>
      <c r="AT126" s="151" t="s">
        <v>195</v>
      </c>
      <c r="AU126" s="151" t="s">
        <v>88</v>
      </c>
      <c r="AV126" s="13" t="s">
        <v>88</v>
      </c>
      <c r="AW126" s="13" t="s">
        <v>41</v>
      </c>
      <c r="AX126" s="13" t="s">
        <v>79</v>
      </c>
      <c r="AY126" s="151" t="s">
        <v>187</v>
      </c>
    </row>
    <row r="127" spans="2:65" s="14" customFormat="1" x14ac:dyDescent="0.2">
      <c r="B127" s="157"/>
      <c r="D127" s="144" t="s">
        <v>195</v>
      </c>
      <c r="E127" s="158" t="s">
        <v>35</v>
      </c>
      <c r="F127" s="159" t="s">
        <v>201</v>
      </c>
      <c r="H127" s="160">
        <v>80</v>
      </c>
      <c r="I127" s="161"/>
      <c r="L127" s="157"/>
      <c r="M127" s="162"/>
      <c r="T127" s="163"/>
      <c r="AT127" s="158" t="s">
        <v>195</v>
      </c>
      <c r="AU127" s="158" t="s">
        <v>88</v>
      </c>
      <c r="AV127" s="14" t="s">
        <v>193</v>
      </c>
      <c r="AW127" s="14" t="s">
        <v>41</v>
      </c>
      <c r="AX127" s="14" t="s">
        <v>86</v>
      </c>
      <c r="AY127" s="158" t="s">
        <v>187</v>
      </c>
    </row>
    <row r="128" spans="2:65" s="1" customFormat="1" ht="16.5" customHeight="1" x14ac:dyDescent="0.2">
      <c r="B128" s="33"/>
      <c r="C128" s="164" t="s">
        <v>235</v>
      </c>
      <c r="D128" s="164" t="s">
        <v>213</v>
      </c>
      <c r="E128" s="165" t="s">
        <v>817</v>
      </c>
      <c r="F128" s="166" t="s">
        <v>818</v>
      </c>
      <c r="G128" s="167" t="s">
        <v>795</v>
      </c>
      <c r="H128" s="168">
        <v>6.6219999999999999</v>
      </c>
      <c r="I128" s="169"/>
      <c r="J128" s="170">
        <f>ROUND(I128*H128,2)</f>
        <v>0</v>
      </c>
      <c r="K128" s="166" t="s">
        <v>774</v>
      </c>
      <c r="L128" s="171"/>
      <c r="M128" s="172" t="s">
        <v>35</v>
      </c>
      <c r="N128" s="173" t="s">
        <v>50</v>
      </c>
      <c r="P128" s="139">
        <f>O128*H128</f>
        <v>0</v>
      </c>
      <c r="Q128" s="139">
        <v>1</v>
      </c>
      <c r="R128" s="139">
        <f>Q128*H128</f>
        <v>6.6219999999999999</v>
      </c>
      <c r="S128" s="139">
        <v>0</v>
      </c>
      <c r="T128" s="140">
        <f>S128*H128</f>
        <v>0</v>
      </c>
      <c r="AR128" s="141" t="s">
        <v>216</v>
      </c>
      <c r="AT128" s="141" t="s">
        <v>213</v>
      </c>
      <c r="AU128" s="141" t="s">
        <v>88</v>
      </c>
      <c r="AY128" s="17" t="s">
        <v>187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7" t="s">
        <v>86</v>
      </c>
      <c r="BK128" s="142">
        <f>ROUND(I128*H128,2)</f>
        <v>0</v>
      </c>
      <c r="BL128" s="17" t="s">
        <v>217</v>
      </c>
      <c r="BM128" s="141" t="s">
        <v>1421</v>
      </c>
    </row>
    <row r="129" spans="2:65" s="12" customFormat="1" x14ac:dyDescent="0.2">
      <c r="B129" s="143"/>
      <c r="D129" s="144" t="s">
        <v>195</v>
      </c>
      <c r="E129" s="145" t="s">
        <v>35</v>
      </c>
      <c r="F129" s="146" t="s">
        <v>820</v>
      </c>
      <c r="H129" s="145" t="s">
        <v>35</v>
      </c>
      <c r="I129" s="147"/>
      <c r="L129" s="143"/>
      <c r="M129" s="148"/>
      <c r="T129" s="149"/>
      <c r="AT129" s="145" t="s">
        <v>195</v>
      </c>
      <c r="AU129" s="145" t="s">
        <v>88</v>
      </c>
      <c r="AV129" s="12" t="s">
        <v>86</v>
      </c>
      <c r="AW129" s="12" t="s">
        <v>41</v>
      </c>
      <c r="AX129" s="12" t="s">
        <v>79</v>
      </c>
      <c r="AY129" s="145" t="s">
        <v>187</v>
      </c>
    </row>
    <row r="130" spans="2:65" s="13" customFormat="1" x14ac:dyDescent="0.2">
      <c r="B130" s="150"/>
      <c r="D130" s="144" t="s">
        <v>195</v>
      </c>
      <c r="E130" s="151" t="s">
        <v>35</v>
      </c>
      <c r="F130" s="152" t="s">
        <v>821</v>
      </c>
      <c r="H130" s="153">
        <v>1.02</v>
      </c>
      <c r="I130" s="154"/>
      <c r="L130" s="150"/>
      <c r="M130" s="155"/>
      <c r="T130" s="156"/>
      <c r="AT130" s="151" t="s">
        <v>195</v>
      </c>
      <c r="AU130" s="151" t="s">
        <v>88</v>
      </c>
      <c r="AV130" s="13" t="s">
        <v>88</v>
      </c>
      <c r="AW130" s="13" t="s">
        <v>41</v>
      </c>
      <c r="AX130" s="13" t="s">
        <v>79</v>
      </c>
      <c r="AY130" s="151" t="s">
        <v>187</v>
      </c>
    </row>
    <row r="131" spans="2:65" s="13" customFormat="1" x14ac:dyDescent="0.2">
      <c r="B131" s="150"/>
      <c r="D131" s="144" t="s">
        <v>195</v>
      </c>
      <c r="E131" s="151" t="s">
        <v>35</v>
      </c>
      <c r="F131" s="152" t="s">
        <v>822</v>
      </c>
      <c r="H131" s="153">
        <v>3.9020000000000001</v>
      </c>
      <c r="I131" s="154"/>
      <c r="L131" s="150"/>
      <c r="M131" s="155"/>
      <c r="T131" s="156"/>
      <c r="AT131" s="151" t="s">
        <v>195</v>
      </c>
      <c r="AU131" s="151" t="s">
        <v>88</v>
      </c>
      <c r="AV131" s="13" t="s">
        <v>88</v>
      </c>
      <c r="AW131" s="13" t="s">
        <v>41</v>
      </c>
      <c r="AX131" s="13" t="s">
        <v>79</v>
      </c>
      <c r="AY131" s="151" t="s">
        <v>187</v>
      </c>
    </row>
    <row r="132" spans="2:65" s="12" customFormat="1" x14ac:dyDescent="0.2">
      <c r="B132" s="143"/>
      <c r="D132" s="144" t="s">
        <v>195</v>
      </c>
      <c r="E132" s="145" t="s">
        <v>35</v>
      </c>
      <c r="F132" s="146" t="s">
        <v>823</v>
      </c>
      <c r="H132" s="145" t="s">
        <v>35</v>
      </c>
      <c r="I132" s="147"/>
      <c r="L132" s="143"/>
      <c r="M132" s="148"/>
      <c r="T132" s="149"/>
      <c r="AT132" s="145" t="s">
        <v>195</v>
      </c>
      <c r="AU132" s="145" t="s">
        <v>88</v>
      </c>
      <c r="AV132" s="12" t="s">
        <v>86</v>
      </c>
      <c r="AW132" s="12" t="s">
        <v>41</v>
      </c>
      <c r="AX132" s="12" t="s">
        <v>79</v>
      </c>
      <c r="AY132" s="145" t="s">
        <v>187</v>
      </c>
    </row>
    <row r="133" spans="2:65" s="13" customFormat="1" x14ac:dyDescent="0.2">
      <c r="B133" s="150"/>
      <c r="D133" s="144" t="s">
        <v>195</v>
      </c>
      <c r="E133" s="151" t="s">
        <v>35</v>
      </c>
      <c r="F133" s="152" t="s">
        <v>824</v>
      </c>
      <c r="H133" s="153">
        <v>1.7</v>
      </c>
      <c r="I133" s="154"/>
      <c r="L133" s="150"/>
      <c r="M133" s="155"/>
      <c r="T133" s="156"/>
      <c r="AT133" s="151" t="s">
        <v>195</v>
      </c>
      <c r="AU133" s="151" t="s">
        <v>88</v>
      </c>
      <c r="AV133" s="13" t="s">
        <v>88</v>
      </c>
      <c r="AW133" s="13" t="s">
        <v>41</v>
      </c>
      <c r="AX133" s="13" t="s">
        <v>79</v>
      </c>
      <c r="AY133" s="151" t="s">
        <v>187</v>
      </c>
    </row>
    <row r="134" spans="2:65" s="14" customFormat="1" x14ac:dyDescent="0.2">
      <c r="B134" s="157"/>
      <c r="D134" s="144" t="s">
        <v>195</v>
      </c>
      <c r="E134" s="158" t="s">
        <v>35</v>
      </c>
      <c r="F134" s="159" t="s">
        <v>201</v>
      </c>
      <c r="H134" s="160">
        <v>6.6220000000000008</v>
      </c>
      <c r="I134" s="161"/>
      <c r="L134" s="157"/>
      <c r="M134" s="162"/>
      <c r="T134" s="163"/>
      <c r="AT134" s="158" t="s">
        <v>195</v>
      </c>
      <c r="AU134" s="158" t="s">
        <v>88</v>
      </c>
      <c r="AV134" s="14" t="s">
        <v>193</v>
      </c>
      <c r="AW134" s="14" t="s">
        <v>41</v>
      </c>
      <c r="AX134" s="14" t="s">
        <v>86</v>
      </c>
      <c r="AY134" s="158" t="s">
        <v>187</v>
      </c>
    </row>
    <row r="135" spans="2:65" s="11" customFormat="1" ht="25.9" customHeight="1" x14ac:dyDescent="0.2">
      <c r="B135" s="120"/>
      <c r="D135" s="121" t="s">
        <v>78</v>
      </c>
      <c r="E135" s="122" t="s">
        <v>213</v>
      </c>
      <c r="F135" s="122" t="s">
        <v>825</v>
      </c>
      <c r="I135" s="123"/>
      <c r="J135" s="124">
        <f>BK135</f>
        <v>0</v>
      </c>
      <c r="L135" s="120"/>
      <c r="M135" s="125"/>
      <c r="P135" s="126">
        <f>P136</f>
        <v>0</v>
      </c>
      <c r="R135" s="126">
        <f>R136</f>
        <v>0</v>
      </c>
      <c r="T135" s="127">
        <f>T136</f>
        <v>4.9000000000000004</v>
      </c>
      <c r="AR135" s="121" t="s">
        <v>207</v>
      </c>
      <c r="AT135" s="128" t="s">
        <v>78</v>
      </c>
      <c r="AU135" s="128" t="s">
        <v>79</v>
      </c>
      <c r="AY135" s="121" t="s">
        <v>187</v>
      </c>
      <c r="BK135" s="129">
        <f>BK136</f>
        <v>0</v>
      </c>
    </row>
    <row r="136" spans="2:65" s="11" customFormat="1" ht="22.9" customHeight="1" x14ac:dyDescent="0.2">
      <c r="B136" s="120"/>
      <c r="D136" s="121" t="s">
        <v>78</v>
      </c>
      <c r="E136" s="174" t="s">
        <v>826</v>
      </c>
      <c r="F136" s="174" t="s">
        <v>827</v>
      </c>
      <c r="I136" s="123"/>
      <c r="J136" s="175">
        <f>BK136</f>
        <v>0</v>
      </c>
      <c r="L136" s="120"/>
      <c r="M136" s="125"/>
      <c r="P136" s="126">
        <f>SUM(P137:P196)</f>
        <v>0</v>
      </c>
      <c r="R136" s="126">
        <f>SUM(R137:R196)</f>
        <v>0</v>
      </c>
      <c r="T136" s="127">
        <f>SUM(T137:T196)</f>
        <v>4.9000000000000004</v>
      </c>
      <c r="AR136" s="121" t="s">
        <v>207</v>
      </c>
      <c r="AT136" s="128" t="s">
        <v>78</v>
      </c>
      <c r="AU136" s="128" t="s">
        <v>86</v>
      </c>
      <c r="AY136" s="121" t="s">
        <v>187</v>
      </c>
      <c r="BK136" s="129">
        <f>SUM(BK137:BK196)</f>
        <v>0</v>
      </c>
    </row>
    <row r="137" spans="2:65" s="1" customFormat="1" ht="33" customHeight="1" x14ac:dyDescent="0.2">
      <c r="B137" s="33"/>
      <c r="C137" s="130" t="s">
        <v>239</v>
      </c>
      <c r="D137" s="130" t="s">
        <v>188</v>
      </c>
      <c r="E137" s="131" t="s">
        <v>828</v>
      </c>
      <c r="F137" s="132" t="s">
        <v>829</v>
      </c>
      <c r="G137" s="133" t="s">
        <v>806</v>
      </c>
      <c r="H137" s="134">
        <v>18.875</v>
      </c>
      <c r="I137" s="135"/>
      <c r="J137" s="136">
        <f>ROUND(I137*H137,2)</f>
        <v>0</v>
      </c>
      <c r="K137" s="132" t="s">
        <v>774</v>
      </c>
      <c r="L137" s="33"/>
      <c r="M137" s="137" t="s">
        <v>35</v>
      </c>
      <c r="N137" s="138" t="s">
        <v>50</v>
      </c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AR137" s="141" t="s">
        <v>193</v>
      </c>
      <c r="AT137" s="141" t="s">
        <v>188</v>
      </c>
      <c r="AU137" s="141" t="s">
        <v>88</v>
      </c>
      <c r="AY137" s="17" t="s">
        <v>187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7" t="s">
        <v>86</v>
      </c>
      <c r="BK137" s="142">
        <f>ROUND(I137*H137,2)</f>
        <v>0</v>
      </c>
      <c r="BL137" s="17" t="s">
        <v>193</v>
      </c>
      <c r="BM137" s="141" t="s">
        <v>1422</v>
      </c>
    </row>
    <row r="138" spans="2:65" s="1" customFormat="1" x14ac:dyDescent="0.2">
      <c r="B138" s="33"/>
      <c r="D138" s="184" t="s">
        <v>788</v>
      </c>
      <c r="F138" s="185" t="s">
        <v>831</v>
      </c>
      <c r="I138" s="177"/>
      <c r="L138" s="33"/>
      <c r="M138" s="178"/>
      <c r="T138" s="54"/>
      <c r="AT138" s="17" t="s">
        <v>788</v>
      </c>
      <c r="AU138" s="17" t="s">
        <v>88</v>
      </c>
    </row>
    <row r="139" spans="2:65" s="12" customFormat="1" x14ac:dyDescent="0.2">
      <c r="B139" s="143"/>
      <c r="D139" s="144" t="s">
        <v>195</v>
      </c>
      <c r="E139" s="145" t="s">
        <v>35</v>
      </c>
      <c r="F139" s="146" t="s">
        <v>834</v>
      </c>
      <c r="H139" s="145" t="s">
        <v>35</v>
      </c>
      <c r="I139" s="147"/>
      <c r="L139" s="143"/>
      <c r="M139" s="148"/>
      <c r="T139" s="149"/>
      <c r="AT139" s="145" t="s">
        <v>195</v>
      </c>
      <c r="AU139" s="145" t="s">
        <v>88</v>
      </c>
      <c r="AV139" s="12" t="s">
        <v>86</v>
      </c>
      <c r="AW139" s="12" t="s">
        <v>41</v>
      </c>
      <c r="AX139" s="12" t="s">
        <v>79</v>
      </c>
      <c r="AY139" s="145" t="s">
        <v>187</v>
      </c>
    </row>
    <row r="140" spans="2:65" s="13" customFormat="1" x14ac:dyDescent="0.2">
      <c r="B140" s="150"/>
      <c r="D140" s="144" t="s">
        <v>195</v>
      </c>
      <c r="E140" s="151" t="s">
        <v>35</v>
      </c>
      <c r="F140" s="152" t="s">
        <v>1278</v>
      </c>
      <c r="H140" s="153">
        <v>6</v>
      </c>
      <c r="I140" s="154"/>
      <c r="L140" s="150"/>
      <c r="M140" s="155"/>
      <c r="T140" s="156"/>
      <c r="AT140" s="151" t="s">
        <v>195</v>
      </c>
      <c r="AU140" s="151" t="s">
        <v>88</v>
      </c>
      <c r="AV140" s="13" t="s">
        <v>88</v>
      </c>
      <c r="AW140" s="13" t="s">
        <v>41</v>
      </c>
      <c r="AX140" s="13" t="s">
        <v>79</v>
      </c>
      <c r="AY140" s="151" t="s">
        <v>187</v>
      </c>
    </row>
    <row r="141" spans="2:65" s="12" customFormat="1" x14ac:dyDescent="0.2">
      <c r="B141" s="143"/>
      <c r="D141" s="144" t="s">
        <v>195</v>
      </c>
      <c r="E141" s="145" t="s">
        <v>35</v>
      </c>
      <c r="F141" s="146" t="s">
        <v>1423</v>
      </c>
      <c r="H141" s="145" t="s">
        <v>35</v>
      </c>
      <c r="I141" s="147"/>
      <c r="L141" s="143"/>
      <c r="M141" s="148"/>
      <c r="T141" s="149"/>
      <c r="AT141" s="145" t="s">
        <v>195</v>
      </c>
      <c r="AU141" s="145" t="s">
        <v>88</v>
      </c>
      <c r="AV141" s="12" t="s">
        <v>86</v>
      </c>
      <c r="AW141" s="12" t="s">
        <v>41</v>
      </c>
      <c r="AX141" s="12" t="s">
        <v>79</v>
      </c>
      <c r="AY141" s="145" t="s">
        <v>187</v>
      </c>
    </row>
    <row r="142" spans="2:65" s="13" customFormat="1" x14ac:dyDescent="0.2">
      <c r="B142" s="150"/>
      <c r="D142" s="144" t="s">
        <v>195</v>
      </c>
      <c r="E142" s="151" t="s">
        <v>35</v>
      </c>
      <c r="F142" s="152" t="s">
        <v>833</v>
      </c>
      <c r="H142" s="153">
        <v>2</v>
      </c>
      <c r="I142" s="154"/>
      <c r="L142" s="150"/>
      <c r="M142" s="155"/>
      <c r="T142" s="156"/>
      <c r="AT142" s="151" t="s">
        <v>195</v>
      </c>
      <c r="AU142" s="151" t="s">
        <v>88</v>
      </c>
      <c r="AV142" s="13" t="s">
        <v>88</v>
      </c>
      <c r="AW142" s="13" t="s">
        <v>41</v>
      </c>
      <c r="AX142" s="13" t="s">
        <v>79</v>
      </c>
      <c r="AY142" s="151" t="s">
        <v>187</v>
      </c>
    </row>
    <row r="143" spans="2:65" s="12" customFormat="1" x14ac:dyDescent="0.2">
      <c r="B143" s="143"/>
      <c r="D143" s="144" t="s">
        <v>195</v>
      </c>
      <c r="E143" s="145" t="s">
        <v>35</v>
      </c>
      <c r="F143" s="146" t="s">
        <v>866</v>
      </c>
      <c r="H143" s="145" t="s">
        <v>35</v>
      </c>
      <c r="I143" s="147"/>
      <c r="L143" s="143"/>
      <c r="M143" s="148"/>
      <c r="T143" s="149"/>
      <c r="AT143" s="145" t="s">
        <v>195</v>
      </c>
      <c r="AU143" s="145" t="s">
        <v>88</v>
      </c>
      <c r="AV143" s="12" t="s">
        <v>86</v>
      </c>
      <c r="AW143" s="12" t="s">
        <v>41</v>
      </c>
      <c r="AX143" s="12" t="s">
        <v>79</v>
      </c>
      <c r="AY143" s="145" t="s">
        <v>187</v>
      </c>
    </row>
    <row r="144" spans="2:65" s="13" customFormat="1" x14ac:dyDescent="0.2">
      <c r="B144" s="150"/>
      <c r="D144" s="144" t="s">
        <v>195</v>
      </c>
      <c r="E144" s="151" t="s">
        <v>35</v>
      </c>
      <c r="F144" s="152" t="s">
        <v>837</v>
      </c>
      <c r="H144" s="153">
        <v>7.875</v>
      </c>
      <c r="I144" s="154"/>
      <c r="L144" s="150"/>
      <c r="M144" s="155"/>
      <c r="T144" s="156"/>
      <c r="AT144" s="151" t="s">
        <v>195</v>
      </c>
      <c r="AU144" s="151" t="s">
        <v>88</v>
      </c>
      <c r="AV144" s="13" t="s">
        <v>88</v>
      </c>
      <c r="AW144" s="13" t="s">
        <v>41</v>
      </c>
      <c r="AX144" s="13" t="s">
        <v>79</v>
      </c>
      <c r="AY144" s="151" t="s">
        <v>187</v>
      </c>
    </row>
    <row r="145" spans="2:65" s="12" customFormat="1" x14ac:dyDescent="0.2">
      <c r="B145" s="143"/>
      <c r="D145" s="144" t="s">
        <v>195</v>
      </c>
      <c r="E145" s="145" t="s">
        <v>35</v>
      </c>
      <c r="F145" s="146" t="s">
        <v>838</v>
      </c>
      <c r="H145" s="145" t="s">
        <v>35</v>
      </c>
      <c r="I145" s="147"/>
      <c r="L145" s="143"/>
      <c r="M145" s="148"/>
      <c r="T145" s="149"/>
      <c r="AT145" s="145" t="s">
        <v>195</v>
      </c>
      <c r="AU145" s="145" t="s">
        <v>88</v>
      </c>
      <c r="AV145" s="12" t="s">
        <v>86</v>
      </c>
      <c r="AW145" s="12" t="s">
        <v>41</v>
      </c>
      <c r="AX145" s="12" t="s">
        <v>79</v>
      </c>
      <c r="AY145" s="145" t="s">
        <v>187</v>
      </c>
    </row>
    <row r="146" spans="2:65" s="13" customFormat="1" x14ac:dyDescent="0.2">
      <c r="B146" s="150"/>
      <c r="D146" s="144" t="s">
        <v>195</v>
      </c>
      <c r="E146" s="151" t="s">
        <v>35</v>
      </c>
      <c r="F146" s="152" t="s">
        <v>207</v>
      </c>
      <c r="H146" s="153">
        <v>3</v>
      </c>
      <c r="I146" s="154"/>
      <c r="L146" s="150"/>
      <c r="M146" s="155"/>
      <c r="T146" s="156"/>
      <c r="AT146" s="151" t="s">
        <v>195</v>
      </c>
      <c r="AU146" s="151" t="s">
        <v>88</v>
      </c>
      <c r="AV146" s="13" t="s">
        <v>88</v>
      </c>
      <c r="AW146" s="13" t="s">
        <v>41</v>
      </c>
      <c r="AX146" s="13" t="s">
        <v>79</v>
      </c>
      <c r="AY146" s="151" t="s">
        <v>187</v>
      </c>
    </row>
    <row r="147" spans="2:65" s="14" customFormat="1" x14ac:dyDescent="0.2">
      <c r="B147" s="157"/>
      <c r="D147" s="144" t="s">
        <v>195</v>
      </c>
      <c r="E147" s="158" t="s">
        <v>35</v>
      </c>
      <c r="F147" s="159" t="s">
        <v>201</v>
      </c>
      <c r="H147" s="160">
        <v>18.875</v>
      </c>
      <c r="I147" s="161"/>
      <c r="L147" s="157"/>
      <c r="M147" s="162"/>
      <c r="T147" s="163"/>
      <c r="AT147" s="158" t="s">
        <v>195</v>
      </c>
      <c r="AU147" s="158" t="s">
        <v>88</v>
      </c>
      <c r="AV147" s="14" t="s">
        <v>193</v>
      </c>
      <c r="AW147" s="14" t="s">
        <v>41</v>
      </c>
      <c r="AX147" s="14" t="s">
        <v>86</v>
      </c>
      <c r="AY147" s="158" t="s">
        <v>187</v>
      </c>
    </row>
    <row r="148" spans="2:65" s="1" customFormat="1" ht="37.9" customHeight="1" x14ac:dyDescent="0.2">
      <c r="B148" s="33"/>
      <c r="C148" s="130" t="s">
        <v>243</v>
      </c>
      <c r="D148" s="130" t="s">
        <v>188</v>
      </c>
      <c r="E148" s="131" t="s">
        <v>844</v>
      </c>
      <c r="F148" s="132" t="s">
        <v>845</v>
      </c>
      <c r="G148" s="133" t="s">
        <v>191</v>
      </c>
      <c r="H148" s="134">
        <v>14</v>
      </c>
      <c r="I148" s="135"/>
      <c r="J148" s="136">
        <f>ROUND(I148*H148,2)</f>
        <v>0</v>
      </c>
      <c r="K148" s="132" t="s">
        <v>774</v>
      </c>
      <c r="L148" s="33"/>
      <c r="M148" s="137" t="s">
        <v>35</v>
      </c>
      <c r="N148" s="138" t="s">
        <v>50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193</v>
      </c>
      <c r="AT148" s="141" t="s">
        <v>188</v>
      </c>
      <c r="AU148" s="141" t="s">
        <v>88</v>
      </c>
      <c r="AY148" s="17" t="s">
        <v>187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7" t="s">
        <v>86</v>
      </c>
      <c r="BK148" s="142">
        <f>ROUND(I148*H148,2)</f>
        <v>0</v>
      </c>
      <c r="BL148" s="17" t="s">
        <v>193</v>
      </c>
      <c r="BM148" s="141" t="s">
        <v>1424</v>
      </c>
    </row>
    <row r="149" spans="2:65" s="1" customFormat="1" x14ac:dyDescent="0.2">
      <c r="B149" s="33"/>
      <c r="D149" s="184" t="s">
        <v>788</v>
      </c>
      <c r="F149" s="185" t="s">
        <v>847</v>
      </c>
      <c r="I149" s="177"/>
      <c r="L149" s="33"/>
      <c r="M149" s="178"/>
      <c r="T149" s="54"/>
      <c r="AT149" s="17" t="s">
        <v>788</v>
      </c>
      <c r="AU149" s="17" t="s">
        <v>88</v>
      </c>
    </row>
    <row r="150" spans="2:65" s="12" customFormat="1" x14ac:dyDescent="0.2">
      <c r="B150" s="143"/>
      <c r="D150" s="144" t="s">
        <v>195</v>
      </c>
      <c r="E150" s="145" t="s">
        <v>35</v>
      </c>
      <c r="F150" s="146" t="s">
        <v>304</v>
      </c>
      <c r="H150" s="145" t="s">
        <v>35</v>
      </c>
      <c r="I150" s="147"/>
      <c r="L150" s="143"/>
      <c r="M150" s="148"/>
      <c r="T150" s="149"/>
      <c r="AT150" s="145" t="s">
        <v>195</v>
      </c>
      <c r="AU150" s="145" t="s">
        <v>88</v>
      </c>
      <c r="AV150" s="12" t="s">
        <v>86</v>
      </c>
      <c r="AW150" s="12" t="s">
        <v>41</v>
      </c>
      <c r="AX150" s="12" t="s">
        <v>79</v>
      </c>
      <c r="AY150" s="145" t="s">
        <v>187</v>
      </c>
    </row>
    <row r="151" spans="2:65" s="13" customFormat="1" x14ac:dyDescent="0.2">
      <c r="B151" s="150"/>
      <c r="D151" s="144" t="s">
        <v>195</v>
      </c>
      <c r="E151" s="151" t="s">
        <v>35</v>
      </c>
      <c r="F151" s="152" t="s">
        <v>207</v>
      </c>
      <c r="H151" s="153">
        <v>3</v>
      </c>
      <c r="I151" s="154"/>
      <c r="L151" s="150"/>
      <c r="M151" s="155"/>
      <c r="T151" s="156"/>
      <c r="AT151" s="151" t="s">
        <v>195</v>
      </c>
      <c r="AU151" s="151" t="s">
        <v>88</v>
      </c>
      <c r="AV151" s="13" t="s">
        <v>88</v>
      </c>
      <c r="AW151" s="13" t="s">
        <v>41</v>
      </c>
      <c r="AX151" s="13" t="s">
        <v>79</v>
      </c>
      <c r="AY151" s="151" t="s">
        <v>187</v>
      </c>
    </row>
    <row r="152" spans="2:65" s="13" customFormat="1" x14ac:dyDescent="0.2">
      <c r="B152" s="150"/>
      <c r="D152" s="144" t="s">
        <v>195</v>
      </c>
      <c r="E152" s="151" t="s">
        <v>35</v>
      </c>
      <c r="F152" s="152" t="s">
        <v>239</v>
      </c>
      <c r="H152" s="153">
        <v>9</v>
      </c>
      <c r="I152" s="154"/>
      <c r="L152" s="150"/>
      <c r="M152" s="155"/>
      <c r="T152" s="156"/>
      <c r="AT152" s="151" t="s">
        <v>195</v>
      </c>
      <c r="AU152" s="151" t="s">
        <v>88</v>
      </c>
      <c r="AV152" s="13" t="s">
        <v>88</v>
      </c>
      <c r="AW152" s="13" t="s">
        <v>41</v>
      </c>
      <c r="AX152" s="13" t="s">
        <v>79</v>
      </c>
      <c r="AY152" s="151" t="s">
        <v>187</v>
      </c>
    </row>
    <row r="153" spans="2:65" s="13" customFormat="1" x14ac:dyDescent="0.2">
      <c r="B153" s="150"/>
      <c r="D153" s="144" t="s">
        <v>195</v>
      </c>
      <c r="E153" s="151" t="s">
        <v>35</v>
      </c>
      <c r="F153" s="152" t="s">
        <v>86</v>
      </c>
      <c r="H153" s="153">
        <v>1</v>
      </c>
      <c r="I153" s="154"/>
      <c r="L153" s="150"/>
      <c r="M153" s="155"/>
      <c r="T153" s="156"/>
      <c r="AT153" s="151" t="s">
        <v>195</v>
      </c>
      <c r="AU153" s="151" t="s">
        <v>88</v>
      </c>
      <c r="AV153" s="13" t="s">
        <v>88</v>
      </c>
      <c r="AW153" s="13" t="s">
        <v>41</v>
      </c>
      <c r="AX153" s="13" t="s">
        <v>79</v>
      </c>
      <c r="AY153" s="151" t="s">
        <v>187</v>
      </c>
    </row>
    <row r="154" spans="2:65" s="13" customFormat="1" x14ac:dyDescent="0.2">
      <c r="B154" s="150"/>
      <c r="D154" s="144" t="s">
        <v>195</v>
      </c>
      <c r="E154" s="151" t="s">
        <v>35</v>
      </c>
      <c r="F154" s="152" t="s">
        <v>86</v>
      </c>
      <c r="H154" s="153">
        <v>1</v>
      </c>
      <c r="I154" s="154"/>
      <c r="L154" s="150"/>
      <c r="M154" s="155"/>
      <c r="T154" s="156"/>
      <c r="AT154" s="151" t="s">
        <v>195</v>
      </c>
      <c r="AU154" s="151" t="s">
        <v>88</v>
      </c>
      <c r="AV154" s="13" t="s">
        <v>88</v>
      </c>
      <c r="AW154" s="13" t="s">
        <v>41</v>
      </c>
      <c r="AX154" s="13" t="s">
        <v>79</v>
      </c>
      <c r="AY154" s="151" t="s">
        <v>187</v>
      </c>
    </row>
    <row r="155" spans="2:65" s="14" customFormat="1" x14ac:dyDescent="0.2">
      <c r="B155" s="157"/>
      <c r="D155" s="144" t="s">
        <v>195</v>
      </c>
      <c r="E155" s="158" t="s">
        <v>35</v>
      </c>
      <c r="F155" s="159" t="s">
        <v>201</v>
      </c>
      <c r="H155" s="160">
        <v>14</v>
      </c>
      <c r="I155" s="161"/>
      <c r="L155" s="157"/>
      <c r="M155" s="162"/>
      <c r="T155" s="163"/>
      <c r="AT155" s="158" t="s">
        <v>195</v>
      </c>
      <c r="AU155" s="158" t="s">
        <v>88</v>
      </c>
      <c r="AV155" s="14" t="s">
        <v>193</v>
      </c>
      <c r="AW155" s="14" t="s">
        <v>41</v>
      </c>
      <c r="AX155" s="14" t="s">
        <v>86</v>
      </c>
      <c r="AY155" s="158" t="s">
        <v>187</v>
      </c>
    </row>
    <row r="156" spans="2:65" s="1" customFormat="1" ht="37.9" customHeight="1" x14ac:dyDescent="0.2">
      <c r="B156" s="33"/>
      <c r="C156" s="130" t="s">
        <v>247</v>
      </c>
      <c r="D156" s="130" t="s">
        <v>188</v>
      </c>
      <c r="E156" s="131" t="s">
        <v>849</v>
      </c>
      <c r="F156" s="132" t="s">
        <v>850</v>
      </c>
      <c r="G156" s="133" t="s">
        <v>191</v>
      </c>
      <c r="H156" s="134">
        <v>14</v>
      </c>
      <c r="I156" s="135"/>
      <c r="J156" s="136">
        <f>ROUND(I156*H156,2)</f>
        <v>0</v>
      </c>
      <c r="K156" s="132" t="s">
        <v>774</v>
      </c>
      <c r="L156" s="33"/>
      <c r="M156" s="137" t="s">
        <v>35</v>
      </c>
      <c r="N156" s="138" t="s">
        <v>50</v>
      </c>
      <c r="P156" s="139">
        <f>O156*H156</f>
        <v>0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193</v>
      </c>
      <c r="AT156" s="141" t="s">
        <v>188</v>
      </c>
      <c r="AU156" s="141" t="s">
        <v>88</v>
      </c>
      <c r="AY156" s="17" t="s">
        <v>187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7" t="s">
        <v>86</v>
      </c>
      <c r="BK156" s="142">
        <f>ROUND(I156*H156,2)</f>
        <v>0</v>
      </c>
      <c r="BL156" s="17" t="s">
        <v>193</v>
      </c>
      <c r="BM156" s="141" t="s">
        <v>1425</v>
      </c>
    </row>
    <row r="157" spans="2:65" s="1" customFormat="1" x14ac:dyDescent="0.2">
      <c r="B157" s="33"/>
      <c r="D157" s="184" t="s">
        <v>788</v>
      </c>
      <c r="F157" s="185" t="s">
        <v>852</v>
      </c>
      <c r="I157" s="177"/>
      <c r="L157" s="33"/>
      <c r="M157" s="178"/>
      <c r="T157" s="54"/>
      <c r="AT157" s="17" t="s">
        <v>788</v>
      </c>
      <c r="AU157" s="17" t="s">
        <v>88</v>
      </c>
    </row>
    <row r="158" spans="2:65" s="12" customFormat="1" x14ac:dyDescent="0.2">
      <c r="B158" s="143"/>
      <c r="D158" s="144" t="s">
        <v>195</v>
      </c>
      <c r="E158" s="145" t="s">
        <v>35</v>
      </c>
      <c r="F158" s="146" t="s">
        <v>304</v>
      </c>
      <c r="H158" s="145" t="s">
        <v>35</v>
      </c>
      <c r="I158" s="147"/>
      <c r="L158" s="143"/>
      <c r="M158" s="148"/>
      <c r="T158" s="149"/>
      <c r="AT158" s="145" t="s">
        <v>195</v>
      </c>
      <c r="AU158" s="145" t="s">
        <v>88</v>
      </c>
      <c r="AV158" s="12" t="s">
        <v>86</v>
      </c>
      <c r="AW158" s="12" t="s">
        <v>41</v>
      </c>
      <c r="AX158" s="12" t="s">
        <v>79</v>
      </c>
      <c r="AY158" s="145" t="s">
        <v>187</v>
      </c>
    </row>
    <row r="159" spans="2:65" s="13" customFormat="1" x14ac:dyDescent="0.2">
      <c r="B159" s="150"/>
      <c r="D159" s="144" t="s">
        <v>195</v>
      </c>
      <c r="E159" s="151" t="s">
        <v>35</v>
      </c>
      <c r="F159" s="152" t="s">
        <v>243</v>
      </c>
      <c r="H159" s="153">
        <v>10</v>
      </c>
      <c r="I159" s="154"/>
      <c r="L159" s="150"/>
      <c r="M159" s="155"/>
      <c r="T159" s="156"/>
      <c r="AT159" s="151" t="s">
        <v>195</v>
      </c>
      <c r="AU159" s="151" t="s">
        <v>88</v>
      </c>
      <c r="AV159" s="13" t="s">
        <v>88</v>
      </c>
      <c r="AW159" s="13" t="s">
        <v>41</v>
      </c>
      <c r="AX159" s="13" t="s">
        <v>79</v>
      </c>
      <c r="AY159" s="151" t="s">
        <v>187</v>
      </c>
    </row>
    <row r="160" spans="2:65" s="13" customFormat="1" x14ac:dyDescent="0.2">
      <c r="B160" s="150"/>
      <c r="D160" s="144" t="s">
        <v>195</v>
      </c>
      <c r="E160" s="151" t="s">
        <v>35</v>
      </c>
      <c r="F160" s="152" t="s">
        <v>88</v>
      </c>
      <c r="H160" s="153">
        <v>2</v>
      </c>
      <c r="I160" s="154"/>
      <c r="L160" s="150"/>
      <c r="M160" s="155"/>
      <c r="T160" s="156"/>
      <c r="AT160" s="151" t="s">
        <v>195</v>
      </c>
      <c r="AU160" s="151" t="s">
        <v>88</v>
      </c>
      <c r="AV160" s="13" t="s">
        <v>88</v>
      </c>
      <c r="AW160" s="13" t="s">
        <v>41</v>
      </c>
      <c r="AX160" s="13" t="s">
        <v>79</v>
      </c>
      <c r="AY160" s="151" t="s">
        <v>187</v>
      </c>
    </row>
    <row r="161" spans="2:65" s="13" customFormat="1" x14ac:dyDescent="0.2">
      <c r="B161" s="150"/>
      <c r="D161" s="144" t="s">
        <v>195</v>
      </c>
      <c r="E161" s="151" t="s">
        <v>35</v>
      </c>
      <c r="F161" s="152" t="s">
        <v>88</v>
      </c>
      <c r="H161" s="153">
        <v>2</v>
      </c>
      <c r="I161" s="154"/>
      <c r="L161" s="150"/>
      <c r="M161" s="155"/>
      <c r="T161" s="156"/>
      <c r="AT161" s="151" t="s">
        <v>195</v>
      </c>
      <c r="AU161" s="151" t="s">
        <v>88</v>
      </c>
      <c r="AV161" s="13" t="s">
        <v>88</v>
      </c>
      <c r="AW161" s="13" t="s">
        <v>41</v>
      </c>
      <c r="AX161" s="13" t="s">
        <v>79</v>
      </c>
      <c r="AY161" s="151" t="s">
        <v>187</v>
      </c>
    </row>
    <row r="162" spans="2:65" s="14" customFormat="1" x14ac:dyDescent="0.2">
      <c r="B162" s="157"/>
      <c r="D162" s="144" t="s">
        <v>195</v>
      </c>
      <c r="E162" s="158" t="s">
        <v>35</v>
      </c>
      <c r="F162" s="159" t="s">
        <v>201</v>
      </c>
      <c r="H162" s="160">
        <v>14</v>
      </c>
      <c r="I162" s="161"/>
      <c r="L162" s="157"/>
      <c r="M162" s="162"/>
      <c r="T162" s="163"/>
      <c r="AT162" s="158" t="s">
        <v>195</v>
      </c>
      <c r="AU162" s="158" t="s">
        <v>88</v>
      </c>
      <c r="AV162" s="14" t="s">
        <v>193</v>
      </c>
      <c r="AW162" s="14" t="s">
        <v>41</v>
      </c>
      <c r="AX162" s="14" t="s">
        <v>86</v>
      </c>
      <c r="AY162" s="158" t="s">
        <v>187</v>
      </c>
    </row>
    <row r="163" spans="2:65" s="1" customFormat="1" ht="24.2" customHeight="1" x14ac:dyDescent="0.2">
      <c r="B163" s="33"/>
      <c r="C163" s="130" t="s">
        <v>253</v>
      </c>
      <c r="D163" s="130" t="s">
        <v>188</v>
      </c>
      <c r="E163" s="131" t="s">
        <v>862</v>
      </c>
      <c r="F163" s="132" t="s">
        <v>863</v>
      </c>
      <c r="G163" s="133" t="s">
        <v>806</v>
      </c>
      <c r="H163" s="134">
        <v>14.074999999999999</v>
      </c>
      <c r="I163" s="135"/>
      <c r="J163" s="136">
        <f>ROUND(I163*H163,2)</f>
        <v>0</v>
      </c>
      <c r="K163" s="132" t="s">
        <v>774</v>
      </c>
      <c r="L163" s="33"/>
      <c r="M163" s="137" t="s">
        <v>35</v>
      </c>
      <c r="N163" s="138" t="s">
        <v>50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193</v>
      </c>
      <c r="AT163" s="141" t="s">
        <v>188</v>
      </c>
      <c r="AU163" s="141" t="s">
        <v>88</v>
      </c>
      <c r="AY163" s="17" t="s">
        <v>187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7" t="s">
        <v>86</v>
      </c>
      <c r="BK163" s="142">
        <f>ROUND(I163*H163,2)</f>
        <v>0</v>
      </c>
      <c r="BL163" s="17" t="s">
        <v>193</v>
      </c>
      <c r="BM163" s="141" t="s">
        <v>1426</v>
      </c>
    </row>
    <row r="164" spans="2:65" s="1" customFormat="1" x14ac:dyDescent="0.2">
      <c r="B164" s="33"/>
      <c r="D164" s="184" t="s">
        <v>788</v>
      </c>
      <c r="F164" s="185" t="s">
        <v>865</v>
      </c>
      <c r="I164" s="177"/>
      <c r="L164" s="33"/>
      <c r="M164" s="178"/>
      <c r="T164" s="54"/>
      <c r="AT164" s="17" t="s">
        <v>788</v>
      </c>
      <c r="AU164" s="17" t="s">
        <v>88</v>
      </c>
    </row>
    <row r="165" spans="2:65" s="12" customFormat="1" x14ac:dyDescent="0.2">
      <c r="B165" s="143"/>
      <c r="D165" s="144" t="s">
        <v>195</v>
      </c>
      <c r="E165" s="145" t="s">
        <v>35</v>
      </c>
      <c r="F165" s="146" t="s">
        <v>834</v>
      </c>
      <c r="H165" s="145" t="s">
        <v>35</v>
      </c>
      <c r="I165" s="147"/>
      <c r="L165" s="143"/>
      <c r="M165" s="148"/>
      <c r="T165" s="149"/>
      <c r="AT165" s="145" t="s">
        <v>195</v>
      </c>
      <c r="AU165" s="145" t="s">
        <v>88</v>
      </c>
      <c r="AV165" s="12" t="s">
        <v>86</v>
      </c>
      <c r="AW165" s="12" t="s">
        <v>41</v>
      </c>
      <c r="AX165" s="12" t="s">
        <v>79</v>
      </c>
      <c r="AY165" s="145" t="s">
        <v>187</v>
      </c>
    </row>
    <row r="166" spans="2:65" s="13" customFormat="1" x14ac:dyDescent="0.2">
      <c r="B166" s="150"/>
      <c r="D166" s="144" t="s">
        <v>195</v>
      </c>
      <c r="E166" s="151" t="s">
        <v>35</v>
      </c>
      <c r="F166" s="152" t="s">
        <v>1278</v>
      </c>
      <c r="H166" s="153">
        <v>6</v>
      </c>
      <c r="I166" s="154"/>
      <c r="L166" s="150"/>
      <c r="M166" s="155"/>
      <c r="T166" s="156"/>
      <c r="AT166" s="151" t="s">
        <v>195</v>
      </c>
      <c r="AU166" s="151" t="s">
        <v>88</v>
      </c>
      <c r="AV166" s="13" t="s">
        <v>88</v>
      </c>
      <c r="AW166" s="13" t="s">
        <v>41</v>
      </c>
      <c r="AX166" s="13" t="s">
        <v>79</v>
      </c>
      <c r="AY166" s="151" t="s">
        <v>187</v>
      </c>
    </row>
    <row r="167" spans="2:65" s="12" customFormat="1" x14ac:dyDescent="0.2">
      <c r="B167" s="143"/>
      <c r="D167" s="144" t="s">
        <v>195</v>
      </c>
      <c r="E167" s="145" t="s">
        <v>35</v>
      </c>
      <c r="F167" s="146" t="s">
        <v>1423</v>
      </c>
      <c r="H167" s="145" t="s">
        <v>35</v>
      </c>
      <c r="I167" s="147"/>
      <c r="L167" s="143"/>
      <c r="M167" s="148"/>
      <c r="T167" s="149"/>
      <c r="AT167" s="145" t="s">
        <v>195</v>
      </c>
      <c r="AU167" s="145" t="s">
        <v>88</v>
      </c>
      <c r="AV167" s="12" t="s">
        <v>86</v>
      </c>
      <c r="AW167" s="12" t="s">
        <v>41</v>
      </c>
      <c r="AX167" s="12" t="s">
        <v>79</v>
      </c>
      <c r="AY167" s="145" t="s">
        <v>187</v>
      </c>
    </row>
    <row r="168" spans="2:65" s="13" customFormat="1" x14ac:dyDescent="0.2">
      <c r="B168" s="150"/>
      <c r="D168" s="144" t="s">
        <v>195</v>
      </c>
      <c r="E168" s="151" t="s">
        <v>35</v>
      </c>
      <c r="F168" s="152" t="s">
        <v>833</v>
      </c>
      <c r="H168" s="153">
        <v>2</v>
      </c>
      <c r="I168" s="154"/>
      <c r="L168" s="150"/>
      <c r="M168" s="155"/>
      <c r="T168" s="156"/>
      <c r="AT168" s="151" t="s">
        <v>195</v>
      </c>
      <c r="AU168" s="151" t="s">
        <v>88</v>
      </c>
      <c r="AV168" s="13" t="s">
        <v>88</v>
      </c>
      <c r="AW168" s="13" t="s">
        <v>41</v>
      </c>
      <c r="AX168" s="13" t="s">
        <v>79</v>
      </c>
      <c r="AY168" s="151" t="s">
        <v>187</v>
      </c>
    </row>
    <row r="169" spans="2:65" s="12" customFormat="1" x14ac:dyDescent="0.2">
      <c r="B169" s="143"/>
      <c r="D169" s="144" t="s">
        <v>195</v>
      </c>
      <c r="E169" s="145" t="s">
        <v>35</v>
      </c>
      <c r="F169" s="146" t="s">
        <v>866</v>
      </c>
      <c r="H169" s="145" t="s">
        <v>35</v>
      </c>
      <c r="I169" s="147"/>
      <c r="L169" s="143"/>
      <c r="M169" s="148"/>
      <c r="T169" s="149"/>
      <c r="AT169" s="145" t="s">
        <v>195</v>
      </c>
      <c r="AU169" s="145" t="s">
        <v>88</v>
      </c>
      <c r="AV169" s="12" t="s">
        <v>86</v>
      </c>
      <c r="AW169" s="12" t="s">
        <v>41</v>
      </c>
      <c r="AX169" s="12" t="s">
        <v>79</v>
      </c>
      <c r="AY169" s="145" t="s">
        <v>187</v>
      </c>
    </row>
    <row r="170" spans="2:65" s="13" customFormat="1" x14ac:dyDescent="0.2">
      <c r="B170" s="150"/>
      <c r="D170" s="144" t="s">
        <v>195</v>
      </c>
      <c r="E170" s="151" t="s">
        <v>35</v>
      </c>
      <c r="F170" s="152" t="s">
        <v>867</v>
      </c>
      <c r="H170" s="153">
        <v>3.0750000000000002</v>
      </c>
      <c r="I170" s="154"/>
      <c r="L170" s="150"/>
      <c r="M170" s="155"/>
      <c r="T170" s="156"/>
      <c r="AT170" s="151" t="s">
        <v>195</v>
      </c>
      <c r="AU170" s="151" t="s">
        <v>88</v>
      </c>
      <c r="AV170" s="13" t="s">
        <v>88</v>
      </c>
      <c r="AW170" s="13" t="s">
        <v>41</v>
      </c>
      <c r="AX170" s="13" t="s">
        <v>79</v>
      </c>
      <c r="AY170" s="151" t="s">
        <v>187</v>
      </c>
    </row>
    <row r="171" spans="2:65" s="12" customFormat="1" x14ac:dyDescent="0.2">
      <c r="B171" s="143"/>
      <c r="D171" s="144" t="s">
        <v>195</v>
      </c>
      <c r="E171" s="145" t="s">
        <v>35</v>
      </c>
      <c r="F171" s="146" t="s">
        <v>838</v>
      </c>
      <c r="H171" s="145" t="s">
        <v>35</v>
      </c>
      <c r="I171" s="147"/>
      <c r="L171" s="143"/>
      <c r="M171" s="148"/>
      <c r="T171" s="149"/>
      <c r="AT171" s="145" t="s">
        <v>195</v>
      </c>
      <c r="AU171" s="145" t="s">
        <v>88</v>
      </c>
      <c r="AV171" s="12" t="s">
        <v>86</v>
      </c>
      <c r="AW171" s="12" t="s">
        <v>41</v>
      </c>
      <c r="AX171" s="12" t="s">
        <v>79</v>
      </c>
      <c r="AY171" s="145" t="s">
        <v>187</v>
      </c>
    </row>
    <row r="172" spans="2:65" s="13" customFormat="1" x14ac:dyDescent="0.2">
      <c r="B172" s="150"/>
      <c r="D172" s="144" t="s">
        <v>195</v>
      </c>
      <c r="E172" s="151" t="s">
        <v>35</v>
      </c>
      <c r="F172" s="152" t="s">
        <v>207</v>
      </c>
      <c r="H172" s="153">
        <v>3</v>
      </c>
      <c r="I172" s="154"/>
      <c r="L172" s="150"/>
      <c r="M172" s="155"/>
      <c r="T172" s="156"/>
      <c r="AT172" s="151" t="s">
        <v>195</v>
      </c>
      <c r="AU172" s="151" t="s">
        <v>88</v>
      </c>
      <c r="AV172" s="13" t="s">
        <v>88</v>
      </c>
      <c r="AW172" s="13" t="s">
        <v>41</v>
      </c>
      <c r="AX172" s="13" t="s">
        <v>79</v>
      </c>
      <c r="AY172" s="151" t="s">
        <v>187</v>
      </c>
    </row>
    <row r="173" spans="2:65" s="14" customFormat="1" x14ac:dyDescent="0.2">
      <c r="B173" s="157"/>
      <c r="D173" s="144" t="s">
        <v>195</v>
      </c>
      <c r="E173" s="158" t="s">
        <v>35</v>
      </c>
      <c r="F173" s="159" t="s">
        <v>201</v>
      </c>
      <c r="H173" s="160">
        <v>14.074999999999999</v>
      </c>
      <c r="I173" s="161"/>
      <c r="L173" s="157"/>
      <c r="M173" s="162"/>
      <c r="T173" s="163"/>
      <c r="AT173" s="158" t="s">
        <v>195</v>
      </c>
      <c r="AU173" s="158" t="s">
        <v>88</v>
      </c>
      <c r="AV173" s="14" t="s">
        <v>193</v>
      </c>
      <c r="AW173" s="14" t="s">
        <v>41</v>
      </c>
      <c r="AX173" s="14" t="s">
        <v>86</v>
      </c>
      <c r="AY173" s="158" t="s">
        <v>187</v>
      </c>
    </row>
    <row r="174" spans="2:65" s="1" customFormat="1" ht="33" customHeight="1" x14ac:dyDescent="0.2">
      <c r="B174" s="33"/>
      <c r="C174" s="130" t="s">
        <v>257</v>
      </c>
      <c r="D174" s="130" t="s">
        <v>188</v>
      </c>
      <c r="E174" s="131" t="s">
        <v>873</v>
      </c>
      <c r="F174" s="132" t="s">
        <v>874</v>
      </c>
      <c r="G174" s="133" t="s">
        <v>191</v>
      </c>
      <c r="H174" s="134">
        <v>14</v>
      </c>
      <c r="I174" s="135"/>
      <c r="J174" s="136">
        <f>ROUND(I174*H174,2)</f>
        <v>0</v>
      </c>
      <c r="K174" s="132" t="s">
        <v>774</v>
      </c>
      <c r="L174" s="33"/>
      <c r="M174" s="137" t="s">
        <v>35</v>
      </c>
      <c r="N174" s="138" t="s">
        <v>50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193</v>
      </c>
      <c r="AT174" s="141" t="s">
        <v>188</v>
      </c>
      <c r="AU174" s="141" t="s">
        <v>88</v>
      </c>
      <c r="AY174" s="17" t="s">
        <v>187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7" t="s">
        <v>86</v>
      </c>
      <c r="BK174" s="142">
        <f>ROUND(I174*H174,2)</f>
        <v>0</v>
      </c>
      <c r="BL174" s="17" t="s">
        <v>193</v>
      </c>
      <c r="BM174" s="141" t="s">
        <v>1427</v>
      </c>
    </row>
    <row r="175" spans="2:65" s="1" customFormat="1" x14ac:dyDescent="0.2">
      <c r="B175" s="33"/>
      <c r="D175" s="184" t="s">
        <v>788</v>
      </c>
      <c r="F175" s="185" t="s">
        <v>876</v>
      </c>
      <c r="I175" s="177"/>
      <c r="L175" s="33"/>
      <c r="M175" s="178"/>
      <c r="T175" s="54"/>
      <c r="AT175" s="17" t="s">
        <v>788</v>
      </c>
      <c r="AU175" s="17" t="s">
        <v>88</v>
      </c>
    </row>
    <row r="176" spans="2:65" s="12" customFormat="1" x14ac:dyDescent="0.2">
      <c r="B176" s="143"/>
      <c r="D176" s="144" t="s">
        <v>195</v>
      </c>
      <c r="E176" s="145" t="s">
        <v>35</v>
      </c>
      <c r="F176" s="146" t="s">
        <v>304</v>
      </c>
      <c r="H176" s="145" t="s">
        <v>35</v>
      </c>
      <c r="I176" s="147"/>
      <c r="L176" s="143"/>
      <c r="M176" s="148"/>
      <c r="T176" s="149"/>
      <c r="AT176" s="145" t="s">
        <v>195</v>
      </c>
      <c r="AU176" s="145" t="s">
        <v>88</v>
      </c>
      <c r="AV176" s="12" t="s">
        <v>86</v>
      </c>
      <c r="AW176" s="12" t="s">
        <v>41</v>
      </c>
      <c r="AX176" s="12" t="s">
        <v>79</v>
      </c>
      <c r="AY176" s="145" t="s">
        <v>187</v>
      </c>
    </row>
    <row r="177" spans="2:65" s="13" customFormat="1" x14ac:dyDescent="0.2">
      <c r="B177" s="150"/>
      <c r="D177" s="144" t="s">
        <v>195</v>
      </c>
      <c r="E177" s="151" t="s">
        <v>35</v>
      </c>
      <c r="F177" s="152" t="s">
        <v>207</v>
      </c>
      <c r="H177" s="153">
        <v>3</v>
      </c>
      <c r="I177" s="154"/>
      <c r="L177" s="150"/>
      <c r="M177" s="155"/>
      <c r="T177" s="156"/>
      <c r="AT177" s="151" t="s">
        <v>195</v>
      </c>
      <c r="AU177" s="151" t="s">
        <v>88</v>
      </c>
      <c r="AV177" s="13" t="s">
        <v>88</v>
      </c>
      <c r="AW177" s="13" t="s">
        <v>41</v>
      </c>
      <c r="AX177" s="13" t="s">
        <v>79</v>
      </c>
      <c r="AY177" s="151" t="s">
        <v>187</v>
      </c>
    </row>
    <row r="178" spans="2:65" s="13" customFormat="1" x14ac:dyDescent="0.2">
      <c r="B178" s="150"/>
      <c r="D178" s="144" t="s">
        <v>195</v>
      </c>
      <c r="E178" s="151" t="s">
        <v>35</v>
      </c>
      <c r="F178" s="152" t="s">
        <v>239</v>
      </c>
      <c r="H178" s="153">
        <v>9</v>
      </c>
      <c r="I178" s="154"/>
      <c r="L178" s="150"/>
      <c r="M178" s="155"/>
      <c r="T178" s="156"/>
      <c r="AT178" s="151" t="s">
        <v>195</v>
      </c>
      <c r="AU178" s="151" t="s">
        <v>88</v>
      </c>
      <c r="AV178" s="13" t="s">
        <v>88</v>
      </c>
      <c r="AW178" s="13" t="s">
        <v>41</v>
      </c>
      <c r="AX178" s="13" t="s">
        <v>79</v>
      </c>
      <c r="AY178" s="151" t="s">
        <v>187</v>
      </c>
    </row>
    <row r="179" spans="2:65" s="13" customFormat="1" x14ac:dyDescent="0.2">
      <c r="B179" s="150"/>
      <c r="D179" s="144" t="s">
        <v>195</v>
      </c>
      <c r="E179" s="151" t="s">
        <v>35</v>
      </c>
      <c r="F179" s="152" t="s">
        <v>86</v>
      </c>
      <c r="H179" s="153">
        <v>1</v>
      </c>
      <c r="I179" s="154"/>
      <c r="L179" s="150"/>
      <c r="M179" s="155"/>
      <c r="T179" s="156"/>
      <c r="AT179" s="151" t="s">
        <v>195</v>
      </c>
      <c r="AU179" s="151" t="s">
        <v>88</v>
      </c>
      <c r="AV179" s="13" t="s">
        <v>88</v>
      </c>
      <c r="AW179" s="13" t="s">
        <v>41</v>
      </c>
      <c r="AX179" s="13" t="s">
        <v>79</v>
      </c>
      <c r="AY179" s="151" t="s">
        <v>187</v>
      </c>
    </row>
    <row r="180" spans="2:65" s="13" customFormat="1" x14ac:dyDescent="0.2">
      <c r="B180" s="150"/>
      <c r="D180" s="144" t="s">
        <v>195</v>
      </c>
      <c r="E180" s="151" t="s">
        <v>35</v>
      </c>
      <c r="F180" s="152" t="s">
        <v>86</v>
      </c>
      <c r="H180" s="153">
        <v>1</v>
      </c>
      <c r="I180" s="154"/>
      <c r="L180" s="150"/>
      <c r="M180" s="155"/>
      <c r="T180" s="156"/>
      <c r="AT180" s="151" t="s">
        <v>195</v>
      </c>
      <c r="AU180" s="151" t="s">
        <v>88</v>
      </c>
      <c r="AV180" s="13" t="s">
        <v>88</v>
      </c>
      <c r="AW180" s="13" t="s">
        <v>41</v>
      </c>
      <c r="AX180" s="13" t="s">
        <v>79</v>
      </c>
      <c r="AY180" s="151" t="s">
        <v>187</v>
      </c>
    </row>
    <row r="181" spans="2:65" s="14" customFormat="1" x14ac:dyDescent="0.2">
      <c r="B181" s="157"/>
      <c r="D181" s="144" t="s">
        <v>195</v>
      </c>
      <c r="E181" s="158" t="s">
        <v>35</v>
      </c>
      <c r="F181" s="159" t="s">
        <v>201</v>
      </c>
      <c r="H181" s="160">
        <v>14</v>
      </c>
      <c r="I181" s="161"/>
      <c r="L181" s="157"/>
      <c r="M181" s="162"/>
      <c r="T181" s="163"/>
      <c r="AT181" s="158" t="s">
        <v>195</v>
      </c>
      <c r="AU181" s="158" t="s">
        <v>88</v>
      </c>
      <c r="AV181" s="14" t="s">
        <v>193</v>
      </c>
      <c r="AW181" s="14" t="s">
        <v>41</v>
      </c>
      <c r="AX181" s="14" t="s">
        <v>86</v>
      </c>
      <c r="AY181" s="158" t="s">
        <v>187</v>
      </c>
    </row>
    <row r="182" spans="2:65" s="1" customFormat="1" ht="33" customHeight="1" x14ac:dyDescent="0.2">
      <c r="B182" s="33"/>
      <c r="C182" s="130" t="s">
        <v>261</v>
      </c>
      <c r="D182" s="130" t="s">
        <v>188</v>
      </c>
      <c r="E182" s="131" t="s">
        <v>877</v>
      </c>
      <c r="F182" s="132" t="s">
        <v>878</v>
      </c>
      <c r="G182" s="133" t="s">
        <v>191</v>
      </c>
      <c r="H182" s="134">
        <v>14</v>
      </c>
      <c r="I182" s="135"/>
      <c r="J182" s="136">
        <f>ROUND(I182*H182,2)</f>
        <v>0</v>
      </c>
      <c r="K182" s="132" t="s">
        <v>774</v>
      </c>
      <c r="L182" s="33"/>
      <c r="M182" s="137" t="s">
        <v>35</v>
      </c>
      <c r="N182" s="138" t="s">
        <v>50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193</v>
      </c>
      <c r="AT182" s="141" t="s">
        <v>188</v>
      </c>
      <c r="AU182" s="141" t="s">
        <v>88</v>
      </c>
      <c r="AY182" s="17" t="s">
        <v>187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7" t="s">
        <v>86</v>
      </c>
      <c r="BK182" s="142">
        <f>ROUND(I182*H182,2)</f>
        <v>0</v>
      </c>
      <c r="BL182" s="17" t="s">
        <v>193</v>
      </c>
      <c r="BM182" s="141" t="s">
        <v>1428</v>
      </c>
    </row>
    <row r="183" spans="2:65" s="1" customFormat="1" x14ac:dyDescent="0.2">
      <c r="B183" s="33"/>
      <c r="D183" s="184" t="s">
        <v>788</v>
      </c>
      <c r="F183" s="185" t="s">
        <v>880</v>
      </c>
      <c r="I183" s="177"/>
      <c r="L183" s="33"/>
      <c r="M183" s="178"/>
      <c r="T183" s="54"/>
      <c r="AT183" s="17" t="s">
        <v>788</v>
      </c>
      <c r="AU183" s="17" t="s">
        <v>88</v>
      </c>
    </row>
    <row r="184" spans="2:65" s="12" customFormat="1" x14ac:dyDescent="0.2">
      <c r="B184" s="143"/>
      <c r="D184" s="144" t="s">
        <v>195</v>
      </c>
      <c r="E184" s="145" t="s">
        <v>35</v>
      </c>
      <c r="F184" s="146" t="s">
        <v>304</v>
      </c>
      <c r="H184" s="145" t="s">
        <v>35</v>
      </c>
      <c r="I184" s="147"/>
      <c r="L184" s="143"/>
      <c r="M184" s="148"/>
      <c r="T184" s="149"/>
      <c r="AT184" s="145" t="s">
        <v>195</v>
      </c>
      <c r="AU184" s="145" t="s">
        <v>88</v>
      </c>
      <c r="AV184" s="12" t="s">
        <v>86</v>
      </c>
      <c r="AW184" s="12" t="s">
        <v>41</v>
      </c>
      <c r="AX184" s="12" t="s">
        <v>79</v>
      </c>
      <c r="AY184" s="145" t="s">
        <v>187</v>
      </c>
    </row>
    <row r="185" spans="2:65" s="13" customFormat="1" x14ac:dyDescent="0.2">
      <c r="B185" s="150"/>
      <c r="D185" s="144" t="s">
        <v>195</v>
      </c>
      <c r="E185" s="151" t="s">
        <v>35</v>
      </c>
      <c r="F185" s="152" t="s">
        <v>243</v>
      </c>
      <c r="H185" s="153">
        <v>10</v>
      </c>
      <c r="I185" s="154"/>
      <c r="L185" s="150"/>
      <c r="M185" s="155"/>
      <c r="T185" s="156"/>
      <c r="AT185" s="151" t="s">
        <v>195</v>
      </c>
      <c r="AU185" s="151" t="s">
        <v>88</v>
      </c>
      <c r="AV185" s="13" t="s">
        <v>88</v>
      </c>
      <c r="AW185" s="13" t="s">
        <v>41</v>
      </c>
      <c r="AX185" s="13" t="s">
        <v>79</v>
      </c>
      <c r="AY185" s="151" t="s">
        <v>187</v>
      </c>
    </row>
    <row r="186" spans="2:65" s="13" customFormat="1" x14ac:dyDescent="0.2">
      <c r="B186" s="150"/>
      <c r="D186" s="144" t="s">
        <v>195</v>
      </c>
      <c r="E186" s="151" t="s">
        <v>35</v>
      </c>
      <c r="F186" s="152" t="s">
        <v>88</v>
      </c>
      <c r="H186" s="153">
        <v>2</v>
      </c>
      <c r="I186" s="154"/>
      <c r="L186" s="150"/>
      <c r="M186" s="155"/>
      <c r="T186" s="156"/>
      <c r="AT186" s="151" t="s">
        <v>195</v>
      </c>
      <c r="AU186" s="151" t="s">
        <v>88</v>
      </c>
      <c r="AV186" s="13" t="s">
        <v>88</v>
      </c>
      <c r="AW186" s="13" t="s">
        <v>41</v>
      </c>
      <c r="AX186" s="13" t="s">
        <v>79</v>
      </c>
      <c r="AY186" s="151" t="s">
        <v>187</v>
      </c>
    </row>
    <row r="187" spans="2:65" s="13" customFormat="1" x14ac:dyDescent="0.2">
      <c r="B187" s="150"/>
      <c r="D187" s="144" t="s">
        <v>195</v>
      </c>
      <c r="E187" s="151" t="s">
        <v>35</v>
      </c>
      <c r="F187" s="152" t="s">
        <v>88</v>
      </c>
      <c r="H187" s="153">
        <v>2</v>
      </c>
      <c r="I187" s="154"/>
      <c r="L187" s="150"/>
      <c r="M187" s="155"/>
      <c r="T187" s="156"/>
      <c r="AT187" s="151" t="s">
        <v>195</v>
      </c>
      <c r="AU187" s="151" t="s">
        <v>88</v>
      </c>
      <c r="AV187" s="13" t="s">
        <v>88</v>
      </c>
      <c r="AW187" s="13" t="s">
        <v>41</v>
      </c>
      <c r="AX187" s="13" t="s">
        <v>79</v>
      </c>
      <c r="AY187" s="151" t="s">
        <v>187</v>
      </c>
    </row>
    <row r="188" spans="2:65" s="14" customFormat="1" x14ac:dyDescent="0.2">
      <c r="B188" s="157"/>
      <c r="D188" s="144" t="s">
        <v>195</v>
      </c>
      <c r="E188" s="158" t="s">
        <v>35</v>
      </c>
      <c r="F188" s="159" t="s">
        <v>201</v>
      </c>
      <c r="H188" s="160">
        <v>14</v>
      </c>
      <c r="I188" s="161"/>
      <c r="L188" s="157"/>
      <c r="M188" s="162"/>
      <c r="T188" s="163"/>
      <c r="AT188" s="158" t="s">
        <v>195</v>
      </c>
      <c r="AU188" s="158" t="s">
        <v>88</v>
      </c>
      <c r="AV188" s="14" t="s">
        <v>193</v>
      </c>
      <c r="AW188" s="14" t="s">
        <v>41</v>
      </c>
      <c r="AX188" s="14" t="s">
        <v>86</v>
      </c>
      <c r="AY188" s="158" t="s">
        <v>187</v>
      </c>
    </row>
    <row r="189" spans="2:65" s="1" customFormat="1" ht="16.5" customHeight="1" x14ac:dyDescent="0.2">
      <c r="B189" s="33"/>
      <c r="C189" s="130" t="s">
        <v>8</v>
      </c>
      <c r="D189" s="130" t="s">
        <v>188</v>
      </c>
      <c r="E189" s="131" t="s">
        <v>889</v>
      </c>
      <c r="F189" s="132" t="s">
        <v>890</v>
      </c>
      <c r="G189" s="133" t="s">
        <v>806</v>
      </c>
      <c r="H189" s="134">
        <v>2</v>
      </c>
      <c r="I189" s="135"/>
      <c r="J189" s="136">
        <f>ROUND(I189*H189,2)</f>
        <v>0</v>
      </c>
      <c r="K189" s="132" t="s">
        <v>774</v>
      </c>
      <c r="L189" s="33"/>
      <c r="M189" s="137" t="s">
        <v>35</v>
      </c>
      <c r="N189" s="138" t="s">
        <v>50</v>
      </c>
      <c r="P189" s="139">
        <f>O189*H189</f>
        <v>0</v>
      </c>
      <c r="Q189" s="139">
        <v>0</v>
      </c>
      <c r="R189" s="139">
        <f>Q189*H189</f>
        <v>0</v>
      </c>
      <c r="S189" s="139">
        <v>2.4500000000000002</v>
      </c>
      <c r="T189" s="140">
        <f>S189*H189</f>
        <v>4.9000000000000004</v>
      </c>
      <c r="AR189" s="141" t="s">
        <v>86</v>
      </c>
      <c r="AT189" s="141" t="s">
        <v>188</v>
      </c>
      <c r="AU189" s="141" t="s">
        <v>88</v>
      </c>
      <c r="AY189" s="17" t="s">
        <v>187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7" t="s">
        <v>86</v>
      </c>
      <c r="BK189" s="142">
        <f>ROUND(I189*H189,2)</f>
        <v>0</v>
      </c>
      <c r="BL189" s="17" t="s">
        <v>86</v>
      </c>
      <c r="BM189" s="141" t="s">
        <v>1429</v>
      </c>
    </row>
    <row r="190" spans="2:65" s="1" customFormat="1" x14ac:dyDescent="0.2">
      <c r="B190" s="33"/>
      <c r="D190" s="184" t="s">
        <v>788</v>
      </c>
      <c r="F190" s="185" t="s">
        <v>892</v>
      </c>
      <c r="I190" s="177"/>
      <c r="L190" s="33"/>
      <c r="M190" s="178"/>
      <c r="T190" s="54"/>
      <c r="AT190" s="17" t="s">
        <v>788</v>
      </c>
      <c r="AU190" s="17" t="s">
        <v>88</v>
      </c>
    </row>
    <row r="191" spans="2:65" s="12" customFormat="1" x14ac:dyDescent="0.2">
      <c r="B191" s="143"/>
      <c r="D191" s="144" t="s">
        <v>195</v>
      </c>
      <c r="E191" s="145" t="s">
        <v>35</v>
      </c>
      <c r="F191" s="146" t="s">
        <v>1287</v>
      </c>
      <c r="H191" s="145" t="s">
        <v>35</v>
      </c>
      <c r="I191" s="147"/>
      <c r="L191" s="143"/>
      <c r="M191" s="148"/>
      <c r="T191" s="149"/>
      <c r="AT191" s="145" t="s">
        <v>195</v>
      </c>
      <c r="AU191" s="145" t="s">
        <v>88</v>
      </c>
      <c r="AV191" s="12" t="s">
        <v>86</v>
      </c>
      <c r="AW191" s="12" t="s">
        <v>41</v>
      </c>
      <c r="AX191" s="12" t="s">
        <v>79</v>
      </c>
      <c r="AY191" s="145" t="s">
        <v>187</v>
      </c>
    </row>
    <row r="192" spans="2:65" s="12" customFormat="1" x14ac:dyDescent="0.2">
      <c r="B192" s="143"/>
      <c r="D192" s="144" t="s">
        <v>195</v>
      </c>
      <c r="E192" s="145" t="s">
        <v>35</v>
      </c>
      <c r="F192" s="146" t="s">
        <v>1430</v>
      </c>
      <c r="H192" s="145" t="s">
        <v>35</v>
      </c>
      <c r="I192" s="147"/>
      <c r="L192" s="143"/>
      <c r="M192" s="148"/>
      <c r="T192" s="149"/>
      <c r="AT192" s="145" t="s">
        <v>195</v>
      </c>
      <c r="AU192" s="145" t="s">
        <v>88</v>
      </c>
      <c r="AV192" s="12" t="s">
        <v>86</v>
      </c>
      <c r="AW192" s="12" t="s">
        <v>41</v>
      </c>
      <c r="AX192" s="12" t="s">
        <v>79</v>
      </c>
      <c r="AY192" s="145" t="s">
        <v>187</v>
      </c>
    </row>
    <row r="193" spans="2:51" s="13" customFormat="1" x14ac:dyDescent="0.2">
      <c r="B193" s="150"/>
      <c r="D193" s="144" t="s">
        <v>195</v>
      </c>
      <c r="E193" s="151" t="s">
        <v>35</v>
      </c>
      <c r="F193" s="152" t="s">
        <v>1289</v>
      </c>
      <c r="H193" s="153">
        <v>1</v>
      </c>
      <c r="I193" s="154"/>
      <c r="L193" s="150"/>
      <c r="M193" s="155"/>
      <c r="T193" s="156"/>
      <c r="AT193" s="151" t="s">
        <v>195</v>
      </c>
      <c r="AU193" s="151" t="s">
        <v>88</v>
      </c>
      <c r="AV193" s="13" t="s">
        <v>88</v>
      </c>
      <c r="AW193" s="13" t="s">
        <v>41</v>
      </c>
      <c r="AX193" s="13" t="s">
        <v>79</v>
      </c>
      <c r="AY193" s="151" t="s">
        <v>187</v>
      </c>
    </row>
    <row r="194" spans="2:51" s="12" customFormat="1" x14ac:dyDescent="0.2">
      <c r="B194" s="143"/>
      <c r="D194" s="144" t="s">
        <v>195</v>
      </c>
      <c r="E194" s="145" t="s">
        <v>35</v>
      </c>
      <c r="F194" s="146" t="s">
        <v>1431</v>
      </c>
      <c r="H194" s="145" t="s">
        <v>35</v>
      </c>
      <c r="I194" s="147"/>
      <c r="L194" s="143"/>
      <c r="M194" s="148"/>
      <c r="T194" s="149"/>
      <c r="AT194" s="145" t="s">
        <v>195</v>
      </c>
      <c r="AU194" s="145" t="s">
        <v>88</v>
      </c>
      <c r="AV194" s="12" t="s">
        <v>86</v>
      </c>
      <c r="AW194" s="12" t="s">
        <v>41</v>
      </c>
      <c r="AX194" s="12" t="s">
        <v>79</v>
      </c>
      <c r="AY194" s="145" t="s">
        <v>187</v>
      </c>
    </row>
    <row r="195" spans="2:51" s="13" customFormat="1" x14ac:dyDescent="0.2">
      <c r="B195" s="150"/>
      <c r="D195" s="144" t="s">
        <v>195</v>
      </c>
      <c r="E195" s="151" t="s">
        <v>35</v>
      </c>
      <c r="F195" s="152" t="s">
        <v>86</v>
      </c>
      <c r="H195" s="153">
        <v>1</v>
      </c>
      <c r="I195" s="154"/>
      <c r="L195" s="150"/>
      <c r="M195" s="155"/>
      <c r="T195" s="156"/>
      <c r="AT195" s="151" t="s">
        <v>195</v>
      </c>
      <c r="AU195" s="151" t="s">
        <v>88</v>
      </c>
      <c r="AV195" s="13" t="s">
        <v>88</v>
      </c>
      <c r="AW195" s="13" t="s">
        <v>41</v>
      </c>
      <c r="AX195" s="13" t="s">
        <v>79</v>
      </c>
      <c r="AY195" s="151" t="s">
        <v>187</v>
      </c>
    </row>
    <row r="196" spans="2:51" s="14" customFormat="1" x14ac:dyDescent="0.2">
      <c r="B196" s="157"/>
      <c r="D196" s="144" t="s">
        <v>195</v>
      </c>
      <c r="E196" s="158" t="s">
        <v>35</v>
      </c>
      <c r="F196" s="159" t="s">
        <v>201</v>
      </c>
      <c r="H196" s="160">
        <v>2</v>
      </c>
      <c r="I196" s="161"/>
      <c r="L196" s="157"/>
      <c r="M196" s="186"/>
      <c r="N196" s="187"/>
      <c r="O196" s="187"/>
      <c r="P196" s="187"/>
      <c r="Q196" s="187"/>
      <c r="R196" s="187"/>
      <c r="S196" s="187"/>
      <c r="T196" s="188"/>
      <c r="AT196" s="158" t="s">
        <v>195</v>
      </c>
      <c r="AU196" s="158" t="s">
        <v>88</v>
      </c>
      <c r="AV196" s="14" t="s">
        <v>193</v>
      </c>
      <c r="AW196" s="14" t="s">
        <v>41</v>
      </c>
      <c r="AX196" s="14" t="s">
        <v>86</v>
      </c>
      <c r="AY196" s="158" t="s">
        <v>187</v>
      </c>
    </row>
    <row r="197" spans="2:51" s="1" customFormat="1" ht="6.95" customHeight="1" x14ac:dyDescent="0.2">
      <c r="B197" s="42"/>
      <c r="C197" s="43"/>
      <c r="D197" s="43"/>
      <c r="E197" s="43"/>
      <c r="F197" s="43"/>
      <c r="G197" s="43"/>
      <c r="H197" s="43"/>
      <c r="I197" s="43"/>
      <c r="J197" s="43"/>
      <c r="K197" s="43"/>
      <c r="L197" s="33"/>
    </row>
  </sheetData>
  <sheetProtection algorithmName="SHA-512" hashValue="S96W4k5KPNRXptzGnfPEE0fXHCOTjH/RL59pBk89S3rMHd85yN/ExV+6CKJGlbLD/6+l/YIQBCO5DAmsZcV1WA==" saltValue="MFvJA6nIn6PGTZSngg95Sx33ZRl5xL42D7Dfi/GSpppaGSN/esTGzMOZzMhgj5Z9bsrnB2Dlf09PW71fzJV57w==" spinCount="100000" sheet="1" objects="1" scenarios="1" formatColumns="0" formatRows="0" autoFilter="0"/>
  <autoFilter ref="C90:K19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105" r:id="rId1"/>
    <hyperlink ref="F117" r:id="rId2"/>
    <hyperlink ref="F138" r:id="rId3"/>
    <hyperlink ref="F149" r:id="rId4"/>
    <hyperlink ref="F157" r:id="rId5"/>
    <hyperlink ref="F164" r:id="rId6"/>
    <hyperlink ref="F175" r:id="rId7"/>
    <hyperlink ref="F183" r:id="rId8"/>
    <hyperlink ref="F190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44</vt:i4>
      </vt:variant>
    </vt:vector>
  </HeadingPairs>
  <TitlesOfParts>
    <vt:vector size="66" baseType="lpstr">
      <vt:lpstr>Rekapitulace zakázky</vt:lpstr>
      <vt:lpstr>01 - Zabezpečovací zařízení</vt:lpstr>
      <vt:lpstr>02 - Zemní práce</vt:lpstr>
      <vt:lpstr>01 - Zabezpečovací zařízení_01</vt:lpstr>
      <vt:lpstr>02 - Zemní práce_01</vt:lpstr>
      <vt:lpstr>01 - zabezpečovací zařízení_02</vt:lpstr>
      <vt:lpstr>02 - Zemní práce_02</vt:lpstr>
      <vt:lpstr>01 - Zabezpečovací zařízení_03</vt:lpstr>
      <vt:lpstr>02 - Zemní práce_03</vt:lpstr>
      <vt:lpstr>01 - dle sborníku UOŽI</vt:lpstr>
      <vt:lpstr>02 - dle sborníku URS</vt:lpstr>
      <vt:lpstr>01 - dle sborníku UOŽI_01</vt:lpstr>
      <vt:lpstr>02 - dle sborníku URS_01</vt:lpstr>
      <vt:lpstr>01 - dle sborníku UOŽI_02</vt:lpstr>
      <vt:lpstr>02 - dle sborníku URS_02</vt:lpstr>
      <vt:lpstr>01 - dle sborníku UOŽI_03</vt:lpstr>
      <vt:lpstr>02 - dle sborníku URS_03</vt:lpstr>
      <vt:lpstr>01 - dle sborníku UOŽI_04</vt:lpstr>
      <vt:lpstr>01 - dle sborníku UOŽI_05</vt:lpstr>
      <vt:lpstr>02 - dle sborníku ÚRS</vt:lpstr>
      <vt:lpstr>01 - VON</vt:lpstr>
      <vt:lpstr>Seznam figur</vt:lpstr>
      <vt:lpstr>'01 - dle sborníku UOŽI'!Názvy_tisku</vt:lpstr>
      <vt:lpstr>'01 - dle sborníku UOŽI_01'!Názvy_tisku</vt:lpstr>
      <vt:lpstr>'01 - dle sborníku UOŽI_02'!Názvy_tisku</vt:lpstr>
      <vt:lpstr>'01 - dle sborníku UOŽI_03'!Názvy_tisku</vt:lpstr>
      <vt:lpstr>'01 - dle sborníku UOŽI_04'!Názvy_tisku</vt:lpstr>
      <vt:lpstr>'01 - dle sborníku UOŽI_05'!Názvy_tisku</vt:lpstr>
      <vt:lpstr>'01 - VON'!Názvy_tisku</vt:lpstr>
      <vt:lpstr>'01 - Zabezpečovací zařízení'!Názvy_tisku</vt:lpstr>
      <vt:lpstr>'01 - Zabezpečovací zařízení_01'!Názvy_tisku</vt:lpstr>
      <vt:lpstr>'01 - zabezpečovací zařízení_02'!Názvy_tisku</vt:lpstr>
      <vt:lpstr>'01 - Zabezpečovací zařízení_03'!Názvy_tisku</vt:lpstr>
      <vt:lpstr>'02 - dle sborníku URS'!Názvy_tisku</vt:lpstr>
      <vt:lpstr>'02 - dle sborníku ÚRS'!Názvy_tisku</vt:lpstr>
      <vt:lpstr>'02 - dle sborníku URS_01'!Názvy_tisku</vt:lpstr>
      <vt:lpstr>'02 - dle sborníku URS_02'!Názvy_tisku</vt:lpstr>
      <vt:lpstr>'02 - dle sborníku URS_03'!Názvy_tisku</vt:lpstr>
      <vt:lpstr>'02 - Zemní práce'!Názvy_tisku</vt:lpstr>
      <vt:lpstr>'02 - Zemní práce_01'!Názvy_tisku</vt:lpstr>
      <vt:lpstr>'02 - Zemní práce_02'!Názvy_tisku</vt:lpstr>
      <vt:lpstr>'02 - Zemní práce_03'!Názvy_tisku</vt:lpstr>
      <vt:lpstr>'Rekapitulace zakázky'!Názvy_tisku</vt:lpstr>
      <vt:lpstr>'Seznam figur'!Názvy_tisku</vt:lpstr>
      <vt:lpstr>'01 - dle sborníku UOŽI'!Oblast_tisku</vt:lpstr>
      <vt:lpstr>'01 - dle sborníku UOŽI_01'!Oblast_tisku</vt:lpstr>
      <vt:lpstr>'01 - dle sborníku UOŽI_02'!Oblast_tisku</vt:lpstr>
      <vt:lpstr>'01 - dle sborníku UOŽI_03'!Oblast_tisku</vt:lpstr>
      <vt:lpstr>'01 - dle sborníku UOŽI_04'!Oblast_tisku</vt:lpstr>
      <vt:lpstr>'01 - dle sborníku UOŽI_05'!Oblast_tisku</vt:lpstr>
      <vt:lpstr>'01 - VON'!Oblast_tisku</vt:lpstr>
      <vt:lpstr>'01 - Zabezpečovací zařízení'!Oblast_tisku</vt:lpstr>
      <vt:lpstr>'01 - Zabezpečovací zařízení_01'!Oblast_tisku</vt:lpstr>
      <vt:lpstr>'01 - zabezpečovací zařízení_02'!Oblast_tisku</vt:lpstr>
      <vt:lpstr>'01 - Zabezpečovací zařízení_03'!Oblast_tisku</vt:lpstr>
      <vt:lpstr>'02 - dle sborníku URS'!Oblast_tisku</vt:lpstr>
      <vt:lpstr>'02 - dle sborníku ÚRS'!Oblast_tisku</vt:lpstr>
      <vt:lpstr>'02 - dle sborníku URS_01'!Oblast_tisku</vt:lpstr>
      <vt:lpstr>'02 - dle sborníku URS_02'!Oblast_tisku</vt:lpstr>
      <vt:lpstr>'02 - dle sborníku URS_03'!Oblast_tisku</vt:lpstr>
      <vt:lpstr>'02 - Zemní práce'!Oblast_tisku</vt:lpstr>
      <vt:lpstr>'02 - Zemní práce_01'!Oblast_tisku</vt:lpstr>
      <vt:lpstr>'02 - Zemní práce_02'!Oblast_tisku</vt:lpstr>
      <vt:lpstr>'02 - Zemní práce_03'!Oblast_tisku</vt:lpstr>
      <vt:lpstr>'Rekapitulace zakázky'!Oblast_tisku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Jiroudek Lukáš</dc:creator>
  <cp:lastModifiedBy>Krumlová Nikola</cp:lastModifiedBy>
  <dcterms:created xsi:type="dcterms:W3CDTF">2023-02-28T11:04:05Z</dcterms:created>
  <dcterms:modified xsi:type="dcterms:W3CDTF">2023-03-21T11:33:00Z</dcterms:modified>
</cp:coreProperties>
</file>